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file\dati\DSGA Pergolini Michela\PIANO ANNUALE FLUSSI DI CASSA\"/>
    </mc:Choice>
  </mc:AlternateContent>
  <xr:revisionPtr revIDLastSave="0" documentId="8_{A336C44D-7EE6-4C0D-9E7C-38783B763CE4}" xr6:coauthVersionLast="36" xr6:coauthVersionMax="36" xr10:uidLastSave="{00000000-0000-0000-0000-000000000000}"/>
  <bookViews>
    <workbookView xWindow="840" yWindow="-120" windowWidth="20730" windowHeight="11310" tabRatio="500" xr2:uid="{00000000-000D-0000-FFFF-FFFF00000000}"/>
  </bookViews>
  <sheets>
    <sheet name="PARAMETRI" sheetId="1" r:id="rId1"/>
    <sheet name="ENTRATE" sheetId="2" r:id="rId2"/>
    <sheet name="SPESE" sheetId="3" r:id="rId3"/>
    <sheet name="PIANO FLUSSI (MIM)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4" l="1"/>
  <c r="D6" i="4"/>
  <c r="C6" i="4"/>
  <c r="D32" i="3"/>
  <c r="C32" i="3"/>
  <c r="C34" i="3" s="1"/>
  <c r="F31" i="3"/>
  <c r="E31" i="3"/>
  <c r="F30" i="3"/>
  <c r="E30" i="3"/>
  <c r="F29" i="3"/>
  <c r="E29" i="3"/>
  <c r="F28" i="3"/>
  <c r="E28" i="3"/>
  <c r="F27" i="3"/>
  <c r="E27" i="3"/>
  <c r="F26" i="3"/>
  <c r="E26" i="3"/>
  <c r="G26" i="3" s="1"/>
  <c r="F25" i="3"/>
  <c r="E25" i="3"/>
  <c r="F24" i="3"/>
  <c r="E24" i="3"/>
  <c r="G24" i="3" s="1"/>
  <c r="F23" i="3"/>
  <c r="E23" i="3"/>
  <c r="F22" i="3"/>
  <c r="E22" i="3"/>
  <c r="G22" i="3" s="1"/>
  <c r="F21" i="3"/>
  <c r="E21" i="3"/>
  <c r="F20" i="3"/>
  <c r="E20" i="3"/>
  <c r="G20" i="3" s="1"/>
  <c r="F19" i="3"/>
  <c r="E19" i="3"/>
  <c r="F18" i="3"/>
  <c r="E18" i="3"/>
  <c r="G18" i="3" s="1"/>
  <c r="F17" i="3"/>
  <c r="E17" i="3"/>
  <c r="F16" i="3"/>
  <c r="F32" i="3" s="1"/>
  <c r="E16" i="3"/>
  <c r="D13" i="3"/>
  <c r="D34" i="3" s="1"/>
  <c r="C13" i="3"/>
  <c r="F12" i="3"/>
  <c r="E34" i="4" s="1"/>
  <c r="E12" i="3"/>
  <c r="D34" i="4" s="1"/>
  <c r="F11" i="3"/>
  <c r="E11" i="3"/>
  <c r="G11" i="3" s="1"/>
  <c r="G10" i="3"/>
  <c r="F10" i="3"/>
  <c r="E10" i="3"/>
  <c r="F9" i="3"/>
  <c r="E33" i="4" s="1"/>
  <c r="E9" i="3"/>
  <c r="D33" i="4" s="1"/>
  <c r="F8" i="3"/>
  <c r="E8" i="3"/>
  <c r="G8" i="3" s="1"/>
  <c r="F7" i="3"/>
  <c r="E7" i="3"/>
  <c r="G7" i="3" s="1"/>
  <c r="G6" i="3"/>
  <c r="F6" i="3"/>
  <c r="E6" i="3"/>
  <c r="F5" i="3"/>
  <c r="G5" i="3" s="1"/>
  <c r="E5" i="3"/>
  <c r="F4" i="3"/>
  <c r="E4" i="3"/>
  <c r="D40" i="2"/>
  <c r="D38" i="2"/>
  <c r="C38" i="2"/>
  <c r="F37" i="2"/>
  <c r="G37" i="2" s="1"/>
  <c r="E37" i="2"/>
  <c r="F36" i="2"/>
  <c r="E36" i="2"/>
  <c r="G36" i="2" s="1"/>
  <c r="F35" i="2"/>
  <c r="E35" i="2"/>
  <c r="G35" i="2" s="1"/>
  <c r="G34" i="2"/>
  <c r="F34" i="2"/>
  <c r="E34" i="2"/>
  <c r="F33" i="2"/>
  <c r="G33" i="2" s="1"/>
  <c r="E33" i="2"/>
  <c r="F32" i="2"/>
  <c r="E32" i="2"/>
  <c r="G32" i="2" s="1"/>
  <c r="F31" i="2"/>
  <c r="E31" i="2"/>
  <c r="G31" i="2" s="1"/>
  <c r="G30" i="2"/>
  <c r="F30" i="2"/>
  <c r="E30" i="2"/>
  <c r="F29" i="2"/>
  <c r="G29" i="2" s="1"/>
  <c r="E29" i="2"/>
  <c r="F28" i="2"/>
  <c r="E28" i="2"/>
  <c r="G28" i="2" s="1"/>
  <c r="F27" i="2"/>
  <c r="E27" i="2"/>
  <c r="G27" i="2" s="1"/>
  <c r="G26" i="2"/>
  <c r="F26" i="2"/>
  <c r="E26" i="2"/>
  <c r="F25" i="2"/>
  <c r="G25" i="2" s="1"/>
  <c r="E25" i="2"/>
  <c r="F24" i="2"/>
  <c r="E24" i="2"/>
  <c r="G24" i="2" s="1"/>
  <c r="F23" i="2"/>
  <c r="E23" i="2"/>
  <c r="G23" i="2" s="1"/>
  <c r="G22" i="2"/>
  <c r="F22" i="2"/>
  <c r="E22" i="2"/>
  <c r="F21" i="2"/>
  <c r="G21" i="2" s="1"/>
  <c r="E21" i="2"/>
  <c r="F20" i="2"/>
  <c r="F38" i="2" s="1"/>
  <c r="E20" i="2"/>
  <c r="G20" i="2" s="1"/>
  <c r="F19" i="2"/>
  <c r="E19" i="2"/>
  <c r="G19" i="2" s="1"/>
  <c r="G18" i="2"/>
  <c r="F18" i="2"/>
  <c r="E15" i="4" s="1"/>
  <c r="E18" i="2"/>
  <c r="D15" i="4" s="1"/>
  <c r="D15" i="2"/>
  <c r="C15" i="2"/>
  <c r="C40" i="2" s="1"/>
  <c r="G14" i="2"/>
  <c r="F17" i="4" s="1"/>
  <c r="F16" i="4" s="1"/>
  <c r="F14" i="2"/>
  <c r="E17" i="4" s="1"/>
  <c r="E16" i="4" s="1"/>
  <c r="E14" i="2"/>
  <c r="D17" i="4" s="1"/>
  <c r="D16" i="4" s="1"/>
  <c r="F13" i="2"/>
  <c r="G13" i="2" s="1"/>
  <c r="E13" i="2"/>
  <c r="F12" i="2"/>
  <c r="E12" i="2"/>
  <c r="G12" i="2" s="1"/>
  <c r="F11" i="2"/>
  <c r="E11" i="2"/>
  <c r="G11" i="2" s="1"/>
  <c r="G10" i="2"/>
  <c r="F10" i="2"/>
  <c r="E10" i="2"/>
  <c r="F9" i="2"/>
  <c r="G9" i="2" s="1"/>
  <c r="E9" i="2"/>
  <c r="F8" i="2"/>
  <c r="E12" i="4" s="1"/>
  <c r="E8" i="2"/>
  <c r="D12" i="4" s="1"/>
  <c r="F7" i="2"/>
  <c r="E7" i="2"/>
  <c r="G7" i="2" s="1"/>
  <c r="G6" i="2"/>
  <c r="F6" i="2"/>
  <c r="E6" i="2"/>
  <c r="F5" i="2"/>
  <c r="E11" i="4" s="1"/>
  <c r="E5" i="2"/>
  <c r="D11" i="4" s="1"/>
  <c r="D10" i="4" s="1"/>
  <c r="G28" i="3" l="1"/>
  <c r="E32" i="3"/>
  <c r="G19" i="3"/>
  <c r="G23" i="3"/>
  <c r="G27" i="3"/>
  <c r="G31" i="3"/>
  <c r="G30" i="3"/>
  <c r="G29" i="3"/>
  <c r="D31" i="4"/>
  <c r="G17" i="3"/>
  <c r="G25" i="3"/>
  <c r="G21" i="3"/>
  <c r="D28" i="4"/>
  <c r="E31" i="4"/>
  <c r="E28" i="4" s="1"/>
  <c r="E10" i="4"/>
  <c r="F15" i="4"/>
  <c r="G38" i="2"/>
  <c r="G4" i="3"/>
  <c r="G12" i="3"/>
  <c r="F13" i="3"/>
  <c r="F34" i="3" s="1"/>
  <c r="E42" i="4" s="1"/>
  <c r="G16" i="3"/>
  <c r="C15" i="4"/>
  <c r="C17" i="4"/>
  <c r="C16" i="4" s="1"/>
  <c r="F15" i="2"/>
  <c r="F40" i="2" s="1"/>
  <c r="E24" i="4" s="1"/>
  <c r="E25" i="4" s="1"/>
  <c r="E38" i="2"/>
  <c r="G5" i="2"/>
  <c r="G9" i="3"/>
  <c r="E13" i="3"/>
  <c r="E34" i="3" s="1"/>
  <c r="G8" i="2"/>
  <c r="E15" i="2"/>
  <c r="E40" i="2" s="1"/>
  <c r="G32" i="3" l="1"/>
  <c r="F33" i="4"/>
  <c r="C33" i="4"/>
  <c r="F34" i="4"/>
  <c r="C34" i="4"/>
  <c r="D42" i="4"/>
  <c r="G34" i="3"/>
  <c r="D24" i="4"/>
  <c r="G40" i="2"/>
  <c r="F11" i="4"/>
  <c r="G15" i="2"/>
  <c r="C11" i="4"/>
  <c r="F31" i="4"/>
  <c r="F28" i="4" s="1"/>
  <c r="G13" i="3"/>
  <c r="C31" i="4"/>
  <c r="C28" i="4" s="1"/>
  <c r="F12" i="4"/>
  <c r="C12" i="4"/>
  <c r="F24" i="4" l="1"/>
  <c r="F25" i="4" s="1"/>
  <c r="C24" i="4"/>
  <c r="C25" i="4" s="1"/>
  <c r="C10" i="4"/>
  <c r="F45" i="4"/>
  <c r="E45" i="4"/>
  <c r="D45" i="4"/>
  <c r="D25" i="4"/>
  <c r="C45" i="4"/>
  <c r="F42" i="4"/>
  <c r="C42" i="4"/>
  <c r="F10" i="4"/>
  <c r="F46" i="4" l="1"/>
  <c r="E46" i="4"/>
  <c r="E6" i="4"/>
  <c r="D46" i="4"/>
  <c r="C46" i="4"/>
</calcChain>
</file>

<file path=xl/sharedStrings.xml><?xml version="1.0" encoding="utf-8"?>
<sst xmlns="http://schemas.openxmlformats.org/spreadsheetml/2006/main" count="318" uniqueCount="203">
  <si>
    <t>PARAMETRI E PERCENTUALI — PIANO DEI FLUSSI DI CASSA 2026</t>
  </si>
  <si>
    <t>Modifica i valori in BLU per ricalcolare automaticamente tutti i fogli.</t>
  </si>
  <si>
    <t>DATI SCUOLA</t>
  </si>
  <si>
    <t>Nome istituto</t>
  </si>
  <si>
    <t>IC MONTEMARCIANO-MONTE SAN VITO</t>
  </si>
  <si>
    <t>Dirigente Scolastico</t>
  </si>
  <si>
    <t>[NOME E COGNOME DEL DIRIGENTE SCOLASTICO]</t>
  </si>
  <si>
    <t>DSGA</t>
  </si>
  <si>
    <t>Dott.ssa Michela Pergolini</t>
  </si>
  <si>
    <t>Anno esercizio</t>
  </si>
  <si>
    <t>2026</t>
  </si>
  <si>
    <t>DATI FINANZIARI</t>
  </si>
  <si>
    <t>Fondo Cassa al 01/01/2026</t>
  </si>
  <si>
    <t>Fondo Minute Spese</t>
  </si>
  <si>
    <t>PERCENTUALI DI RIPARTIZIONE (modificabili)</t>
  </si>
  <si>
    <t>Categoria</t>
  </si>
  <si>
    <t>Gen–Ago %</t>
  </si>
  <si>
    <t>Set–Dic %</t>
  </si>
  <si>
    <t>Entrate in competenza</t>
  </si>
  <si>
    <t>Spese in competenza</t>
  </si>
  <si>
    <t>Residui attivi (Mod. L)</t>
  </si>
  <si>
    <t>Residui passivi (Mod. L)</t>
  </si>
  <si>
    <t>NOTA: le voci evidenziate in GIALLO hanno programmazione = 0 ma somme già riscosse/pagate &gt; 0. Il piano di cassa coincide con il già riscosso/pagato.</t>
  </si>
  <si>
    <t>NOTE SULLE PERCENTUALI E PARTICOLARITÀ</t>
  </si>
  <si>
    <t>Modello H con sezione RESIDUI separata (formato con radiazioni): usata solo la sezione COMPETENZA</t>
  </si>
  <si>
    <t>Spese 40%: numerose spese PNRR e FSE+ (A.3, P.2) condizionate all'incasso dei residui attivi europei</t>
  </si>
  <si>
    <t>Residui attivi 30% / 70%: ingente massa di fondi PNRR/FSE+ attesa prevalentemente nel Set-Dic</t>
  </si>
  <si>
    <t>Residui passivi NETTI: € 17.499,84 (escluse 8 voci 'da radiare' per € 17.611,37 — impegni erronei non pagabili)</t>
  </si>
  <si>
    <t>Nessun Fondo Minute Spese presente</t>
  </si>
  <si>
    <t>PIANO DEI FLUSSI DI CASSA 2026 — ENTRATE — IC MONTEMARCIANO-MONTE SAN VITO (ANIC82300T)</t>
  </si>
  <si>
    <t>Codice</t>
  </si>
  <si>
    <t>Descrizione voce</t>
  </si>
  <si>
    <t>Progr. Definitiva (a)</t>
  </si>
  <si>
    <t>Già Riscosso (c)</t>
  </si>
  <si>
    <t>Gen–Ago</t>
  </si>
  <si>
    <t>Set–Dic</t>
  </si>
  <si>
    <t>TOTALE</t>
  </si>
  <si>
    <t>ENTRATE IN COMPETENZA (Modello H 2026 — sezione COMPETENZA — Caso C, lv2 aggregato)</t>
  </si>
  <si>
    <t>⚠️ Voci in GIALLO: programmazione = 0 ma già riscosso &gt; 0, oppure già riscosso &gt; programmazione — Gen-Ago = già riscosso, Set-Dic = 0</t>
  </si>
  <si>
    <t>03/01</t>
  </si>
  <si>
    <t>DOTAZIONE ORDINARIA STATO</t>
  </si>
  <si>
    <t>05/04</t>
  </si>
  <si>
    <t>FINANZIAMENTI DA COMUNE VINCOLATI</t>
  </si>
  <si>
    <t>05/05</t>
  </si>
  <si>
    <t>ALTRE ISTITUZIONI NON VINCOLATI</t>
  </si>
  <si>
    <t>06/01</t>
  </si>
  <si>
    <t>CONTRIBUTI VOLONTARI DA FAMIGLIE</t>
  </si>
  <si>
    <t>06/04</t>
  </si>
  <si>
    <t>CONTRIBUTI PER VISITE, VIAGGI E PROGRAMMI</t>
  </si>
  <si>
    <t>06/05</t>
  </si>
  <si>
    <t>CONTRIBUTI PER COPERTURA ASSICURATIVA ALUNNI</t>
  </si>
  <si>
    <t>06/06</t>
  </si>
  <si>
    <t>CONTRIBUTI PER COPERTURA ASSICURATIVA PERSONALE</t>
  </si>
  <si>
    <t>06/10</t>
  </si>
  <si>
    <t>ALTRI CONTRIBUTI DA FAMIGLIE VINCOLATI</t>
  </si>
  <si>
    <t>06/11</t>
  </si>
  <si>
    <t>CONTRIBUTI DA IMPRESE VINCOLATI</t>
  </si>
  <si>
    <t>12/02</t>
  </si>
  <si>
    <t>INTERESSI ATTIVI DA BANCA D'ITALIA</t>
  </si>
  <si>
    <t>TOTALE ENTRATE IN COMPETENZA</t>
  </si>
  <si>
    <t>RESIDUI ATTIVI — crediti da anni precedenti (Modello L al 19/03/2026) — Totale € 380.421,45</t>
  </si>
  <si>
    <t>2021</t>
  </si>
  <si>
    <t>PNRR STEM D.M. 147/2021 Avviso 10182 (3.6.12)  [E.2.01.05]</t>
  </si>
  <si>
    <t>2022</t>
  </si>
  <si>
    <t>PON FESR Edugreen laboratori sostenibilità primo ciclo (2.2.4)  [E.2.01.05]</t>
  </si>
  <si>
    <t>PON FESR Ambienti didattici infanzia Avviso 38007/2021 Montemarciano (2.2.4)  [E.2.01.05]</t>
  </si>
  <si>
    <t>2023</t>
  </si>
  <si>
    <t>PNRR M4C1I3.2 Scuola 4.0 — cablaggio e nuovi ambienti (2.3.1)  [E.2.01.05]</t>
  </si>
  <si>
    <t>PNRR Animatori digitali — Monte San Vito 2022/23 (2.3.1)  [E.2.01.05]</t>
  </si>
  <si>
    <t>PNRR Piano Scuola 4.0 Next Digital Classroom MSV (2.3.1)  [E.2.01.05]</t>
  </si>
  <si>
    <t>STEM Spazi e strumenti digitali — Monte San Vito (3.6.16)  [E.2.01.05]</t>
  </si>
  <si>
    <t>PON FESR Ambienti didattici infanzia 38007/2022 MSV (2.2.4)  [E.2.01.05]</t>
  </si>
  <si>
    <t>PNRR Animatore digitale — Montemarciano (2.3.1)  [E.2.01.05]</t>
  </si>
  <si>
    <t>2024</t>
  </si>
  <si>
    <t>PNRR DM 65/2023 — STEM e multilinguistiche (2.3.1)  [E.2.01.05]</t>
  </si>
  <si>
    <t>PNRR DM 66/2023 — Formazione transizione digitale (2.3.1)  [E.2.01.05]</t>
  </si>
  <si>
    <t>PNRR DM 19/2024 — La Scuola di tutti (2.3.4)  [E.2.01.05]</t>
  </si>
  <si>
    <t>PN21-27 Piano Estate Apprendimento e Socialità (3.6.17)  [E.2.01.05]</t>
  </si>
  <si>
    <t>2025</t>
  </si>
  <si>
    <t>FSE+ Agenda Nord ESO4.6.A1.B (2.1.3)  [E.2.01.05]</t>
  </si>
  <si>
    <t>FSE+ Agenda Nord ESO4.6.A2.B (2.1.4)  [E.2.01.05]</t>
  </si>
  <si>
    <t>PN21-27 Orientamento Avviso 57175/2025 (2.1.5)  [E.2.01.05]</t>
  </si>
  <si>
    <t>PN21-27 Piano Estate Avviso 81652/2025 (2.1.6)  [E.2.01.05]</t>
  </si>
  <si>
    <t>Contributi volontari famiglie a.s. 2025/26 (6.1.1)  [E.2.01.02]</t>
  </si>
  <si>
    <t>Assicurazione alunni (6.5.1)  [E.2.01.02]</t>
  </si>
  <si>
    <t>Assicurazione personale scolastico (6.6.1)  [E.2.01.02]</t>
  </si>
  <si>
    <t>TOTALE RESIDUI ATTIVI</t>
  </si>
  <si>
    <t>TOTALE GENERALE ENTRATE</t>
  </si>
  <si>
    <t>PIANO DEI FLUSSI DI CASSA 2026 — SPESE — IC MONTEMARCIANO-MONTE SAN VITO (ANIC82300T)</t>
  </si>
  <si>
    <t>Già Pagato (c)</t>
  </si>
  <si>
    <t>SPESE IN COMPETENZA (Modello H 2026 — sezione COMPETENZA — Caso C, lv2 aggregato)</t>
  </si>
  <si>
    <t>A.1</t>
  </si>
  <si>
    <t>FUNZIONAMENTO GENERALE E DECORO DELLA SCUOLA</t>
  </si>
  <si>
    <t>A.2</t>
  </si>
  <si>
    <t>FUNZIONAMENTO AMMINISTRATIVO</t>
  </si>
  <si>
    <t>A.3</t>
  </si>
  <si>
    <t>DIDATTICA</t>
  </si>
  <si>
    <t>A.5</t>
  </si>
  <si>
    <t>VISITE, VIAGGI E PROGRAMMI DI STUDIO ALL'ESTERO</t>
  </si>
  <si>
    <t>A.6</t>
  </si>
  <si>
    <t>ATTIVITA' DI ORIENTAMENTO</t>
  </si>
  <si>
    <t>P.1</t>
  </si>
  <si>
    <t>PROGETTI IN AMBITO SCIENTIFICO, TECNICO E PROFESSIONALE</t>
  </si>
  <si>
    <t>P.2</t>
  </si>
  <si>
    <t>PROGETTI IN AMBITO UMANISTICO E SOCIALE</t>
  </si>
  <si>
    <t>P.4</t>
  </si>
  <si>
    <t>PROGETTI PER FORMAZIONE / AGGIORNAMENTO DEL PERSONALE</t>
  </si>
  <si>
    <t>R98</t>
  </si>
  <si>
    <t>FONDO DI RISERVA</t>
  </si>
  <si>
    <t>TOTALE SPESE IN COMPETENZA</t>
  </si>
  <si>
    <t>RESIDUI PASSIVI — debiti da anni precedenti (Modello L al 19/03/2026) — Totale NETTO € 17.499,84 (escluse 8 voci 'da radiare' per € 17.611,37 — impegni non esigibili)</t>
  </si>
  <si>
    <t>RSPP SEA Gruppo contratto triennale + IVA (A.2.2)</t>
  </si>
  <si>
    <t>Noleggio multifunzione ITD Solutions + IVA (A.3.1)</t>
  </si>
  <si>
    <t>Guida turistica Urbino + noleggio fotocopiatori 2023 (A.5.1+A.2.1)</t>
  </si>
  <si>
    <t>Poste Italiane affrancatura + SEDAP stampanti colori + IVA (A.2.1)</t>
  </si>
  <si>
    <t>SEDAP stampanti b/n Monte San Vito + IVA 60 mesi (A.2.1)</t>
  </si>
  <si>
    <t>IVA varie SEDAP 2025 + canone+copie IV trimestre (A.3.1)</t>
  </si>
  <si>
    <t>Pullman pallamano + viaggi istruzione vari + IVA (A.3.1+A.5.1)</t>
  </si>
  <si>
    <t>Madisoft Nuvola sito+amm.digitale+domini 2026 + IVA (A.2.1)</t>
  </si>
  <si>
    <t>NAS QNAP + assistenza tecnica Logica Computer + webcam logitech + IVA (A.2.1)</t>
  </si>
  <si>
    <t>Canone conservaz. norma Intesa SP + corso SEA + DPO Oxfirm + IVA (A.2.1+A.2.3)</t>
  </si>
  <si>
    <t>IVA materiale indirizzo musicale (A.3.2)</t>
  </si>
  <si>
    <t>Materiale merceria PN21-27 Piano Estate + IVA (P.2.13)</t>
  </si>
  <si>
    <t>—</t>
  </si>
  <si>
    <t>TOTALE RESIDUI PASSIVI (netti)</t>
  </si>
  <si>
    <t>TOTALE GENERALE SPESE</t>
  </si>
  <si>
    <t>ALLEGATO 3 — MODELLO DEL PIANO ANNUALE DEI FLUSSI DI CASSA — CONTABILITÀ FINANZIARIA</t>
  </si>
  <si>
    <t>Esercizio finanziario 2026 — IC MONTEMARCIANO-MONTE SAN VITO — VIA LA CROCE 6, 60037 MONTEMARCIANO (AN) — C.M. ANIC82300T</t>
  </si>
  <si>
    <t>Nota MIM n. 2284/2026 — Art. 6, D.L. 155/2024 convertito dalla Legge 189/2024</t>
  </si>
  <si>
    <t>Cod. PDC</t>
  </si>
  <si>
    <t>Descrizione</t>
  </si>
  <si>
    <t>Totale anno (12/12)
Previsioni di cassa</t>
  </si>
  <si>
    <t>Al 31/08 (1/1–31/8)
Previsioni di cassa</t>
  </si>
  <si>
    <t>Ultimi 4/12 (1/9–31/12)
Di cui 4/12</t>
  </si>
  <si>
    <t>Al 31/12 (cumulato)
Previsioni di cassa</t>
  </si>
  <si>
    <t>FONDO DI CASSA ALL'INIZIO DELL'ANNO (2026) — Col. Set-Dic = saldo al 01/09</t>
  </si>
  <si>
    <t>RISCOSSIONI (in conto competenza e in conto residui)</t>
  </si>
  <si>
    <t>E.1.00.00.00.000</t>
  </si>
  <si>
    <t>Entrate correnti tributarie, contributive, perequative</t>
  </si>
  <si>
    <t>0</t>
  </si>
  <si>
    <t>E.2.00.00.00.000</t>
  </si>
  <si>
    <t>Trasferimenti correnti</t>
  </si>
  <si>
    <t>E.2.01.01.00.000</t>
  </si>
  <si>
    <t xml:space="preserve">    Trasferimenti da Amm. pubbliche (Stato, Enti Locali)</t>
  </si>
  <si>
    <t>E.2.01.02.00.000</t>
  </si>
  <si>
    <t xml:space="preserve">    Trasferimenti correnti da Famiglie (contributi)</t>
  </si>
  <si>
    <t>E.2.01.03.00.000</t>
  </si>
  <si>
    <t xml:space="preserve">    Trasferimenti correnti da Imprese</t>
  </si>
  <si>
    <t>E.2.01.04.00.000</t>
  </si>
  <si>
    <t xml:space="preserve">    Trasferimenti correnti da Istituzioni Sociali Private</t>
  </si>
  <si>
    <t>E.2.01.05.00.000</t>
  </si>
  <si>
    <t xml:space="preserve">    Trasferimenti dall'Unione Europea (FSE, FESR, PNRR)</t>
  </si>
  <si>
    <t>E.3.00.00.00.000</t>
  </si>
  <si>
    <t>Entrate extratributarie</t>
  </si>
  <si>
    <t>E.3.03.00.00.000</t>
  </si>
  <si>
    <t xml:space="preserve">    Interessi attivi</t>
  </si>
  <si>
    <t>E.3.05.00.00.000</t>
  </si>
  <si>
    <t xml:space="preserve">    Rimborsi e altre entrate correnti</t>
  </si>
  <si>
    <t>E.4.00.00.00.000</t>
  </si>
  <si>
    <t>Entrate in conto capitale</t>
  </si>
  <si>
    <t>E.5.00.00.00.000</t>
  </si>
  <si>
    <t>Entrate da riduzione di attività finanziarie</t>
  </si>
  <si>
    <t>E.6.00.00.00.000</t>
  </si>
  <si>
    <t>Accensione Prestiti</t>
  </si>
  <si>
    <t>E.9.00.00.00.000</t>
  </si>
  <si>
    <t>Entrate per conto terzi e partite di giro</t>
  </si>
  <si>
    <t>E.9.01.00.00.000</t>
  </si>
  <si>
    <t xml:space="preserve">    Entrate per partite di giro (Fondo Minute Spese)</t>
  </si>
  <si>
    <t>TOTALE RISCOSSIONI</t>
  </si>
  <si>
    <t>TOTALE RISORSE DISPONIBILI (Fondo cassa + Riscossioni)</t>
  </si>
  <si>
    <t>PAGAMENTI (in conto competenza e in conto residui)</t>
  </si>
  <si>
    <t>U.1.00.00.00.000</t>
  </si>
  <si>
    <t>Spese correnti</t>
  </si>
  <si>
    <t>U.1.01.00.00.000</t>
  </si>
  <si>
    <t xml:space="preserve">    Redditi da lavoro dipendente</t>
  </si>
  <si>
    <t>U.1.02.00.00.000</t>
  </si>
  <si>
    <t xml:space="preserve">    Imposte e tasse a carico dell'ente</t>
  </si>
  <si>
    <t>U.1.03.00.00.000</t>
  </si>
  <si>
    <t xml:space="preserve">    Acquisto beni e servizi (Attività A.1–A.6 + residui passivi)</t>
  </si>
  <si>
    <t>U.1.04.00.00.000</t>
  </si>
  <si>
    <t xml:space="preserve">    Trasferimenti correnti</t>
  </si>
  <si>
    <t>U.1.10.00.00.000</t>
  </si>
  <si>
    <t xml:space="preserve">    Altre spese correnti (Progetti P.1–P.5)</t>
  </si>
  <si>
    <t>U.1.99.00.00.000</t>
  </si>
  <si>
    <t xml:space="preserve">    Fondo di riserva e spese impreviste</t>
  </si>
  <si>
    <t>U.2.00.00.00.000</t>
  </si>
  <si>
    <t>Spese in conto capitale</t>
  </si>
  <si>
    <t>U.2.02.00.00.000</t>
  </si>
  <si>
    <t xml:space="preserve">    Investimenti fissi lordi e acquisto terreni</t>
  </si>
  <si>
    <t>U.3.00.00.00.000</t>
  </si>
  <si>
    <t>Spese per incremento attività finanziarie</t>
  </si>
  <si>
    <t>U.4.00.00.00.000</t>
  </si>
  <si>
    <t>Rimborso Prestiti</t>
  </si>
  <si>
    <t>U.5.00.00.00.000</t>
  </si>
  <si>
    <t>Chiusura Anticipazioni istituto tesoriere</t>
  </si>
  <si>
    <t>U.7.00.00.00.000</t>
  </si>
  <si>
    <t>Uscite per conto terzi e partite di giro</t>
  </si>
  <si>
    <t>U.7.01.00.00.000</t>
  </si>
  <si>
    <t xml:space="preserve">    Uscite per partite di giro (Fondo Minute Spese)</t>
  </si>
  <si>
    <t>TOTALE PAGAMENTI</t>
  </si>
  <si>
    <t>SALDO DI CASSA STIMATO</t>
  </si>
  <si>
    <t>Fondo di cassa — saldo stimato al 31/08/2026 (= fondo cassa al 01/09)</t>
  </si>
  <si>
    <t>Fondo di cassa — saldo stimato al 31/12/2026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</si>
</sst>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"/>
    </font>
    <font>
      <b/>
      <sz val="10"/>
      <color rgb="FFFFFFFF"/>
      <name val="Arial"/>
      <charset val="1"/>
    </font>
    <font>
      <i/>
      <sz val="9"/>
      <color rgb="FF000000"/>
      <name val="Arial"/>
      <charset val="1"/>
    </font>
    <font>
      <b/>
      <sz val="10"/>
      <color rgb="FF000000"/>
      <name val="Arial"/>
      <charset val="1"/>
    </font>
    <font>
      <sz val="10"/>
      <color rgb="FF000000"/>
      <name val="Arial"/>
      <charset val="1"/>
    </font>
    <font>
      <sz val="10"/>
      <color rgb="FF0000FF"/>
      <name val="Arial"/>
      <charset val="1"/>
    </font>
    <font>
      <sz val="9"/>
      <color rgb="FF888888"/>
      <name val="Arial"/>
      <charset val="1"/>
    </font>
    <font>
      <sz val="10"/>
      <color rgb="FFC00000"/>
      <name val="Arial"/>
      <charset val="1"/>
    </font>
    <font>
      <sz val="9"/>
      <color rgb="FF000000"/>
      <name val="Arial"/>
      <charset val="1"/>
    </font>
  </fonts>
  <fills count="8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F2F2F2"/>
        <bgColor rgb="FFE2EFDA"/>
      </patternFill>
    </fill>
    <fill>
      <patternFill patternType="solid">
        <fgColor rgb="FFE2EFDA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D6DCE4"/>
        <bgColor rgb="FFE2EFDA"/>
      </patternFill>
    </fill>
    <fill>
      <patternFill patternType="solid">
        <fgColor rgb="FFFFF2CC"/>
        <bgColor rgb="FFF2F2F2"/>
      </patternFill>
    </fill>
  </fills>
  <borders count="2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4" fontId="5" fillId="0" borderId="0" xfId="0" applyNumberFormat="1" applyFont="1"/>
    <xf numFmtId="9" fontId="5" fillId="0" borderId="0" xfId="0" applyNumberFormat="1" applyFont="1"/>
    <xf numFmtId="9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4" fontId="4" fillId="0" borderId="1" xfId="0" applyNumberFormat="1" applyFont="1" applyBorder="1"/>
    <xf numFmtId="4" fontId="5" fillId="0" borderId="1" xfId="0" applyNumberFormat="1" applyFont="1" applyBorder="1"/>
    <xf numFmtId="0" fontId="7" fillId="5" borderId="1" xfId="0" applyFont="1" applyFill="1" applyBorder="1"/>
    <xf numFmtId="4" fontId="7" fillId="5" borderId="1" xfId="0" applyNumberFormat="1" applyFont="1" applyFill="1" applyBorder="1"/>
    <xf numFmtId="4" fontId="3" fillId="6" borderId="1" xfId="0" applyNumberFormat="1" applyFont="1" applyFill="1" applyBorder="1"/>
    <xf numFmtId="4" fontId="0" fillId="0" borderId="1" xfId="0" applyNumberFormat="1" applyBorder="1"/>
    <xf numFmtId="4" fontId="1" fillId="2" borderId="1" xfId="0" applyNumberFormat="1" applyFont="1" applyFill="1" applyBorder="1"/>
    <xf numFmtId="0" fontId="0" fillId="0" borderId="1" xfId="0" applyBorder="1"/>
    <xf numFmtId="0" fontId="3" fillId="0" borderId="1" xfId="0" applyFont="1" applyBorder="1"/>
    <xf numFmtId="4" fontId="3" fillId="0" borderId="1" xfId="0" applyNumberFormat="1" applyFont="1" applyBorder="1"/>
    <xf numFmtId="0" fontId="3" fillId="6" borderId="1" xfId="0" applyFont="1" applyFill="1" applyBorder="1"/>
    <xf numFmtId="0" fontId="2" fillId="0" borderId="0" xfId="0" applyFont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3" fillId="7" borderId="0" xfId="0" applyFont="1" applyFill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FF2CC"/>
      <rgbColor rgb="FFF2F2F2"/>
      <rgbColor rgb="FF660066"/>
      <rgbColor rgb="FFFF8080"/>
      <rgbColor rgb="FF0066CC"/>
      <rgbColor rgb="FFD6DC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AAAAA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8"/>
  <sheetViews>
    <sheetView tabSelected="1" zoomScaleNormal="100" workbookViewId="0">
      <selection activeCell="B18" sqref="B18"/>
    </sheetView>
  </sheetViews>
  <sheetFormatPr defaultColWidth="8.7109375" defaultRowHeight="15" x14ac:dyDescent="0.25"/>
  <cols>
    <col min="1" max="1" width="42" customWidth="1"/>
    <col min="2" max="2" width="25" customWidth="1"/>
    <col min="3" max="3" width="14" customWidth="1"/>
  </cols>
  <sheetData>
    <row r="1" spans="1:3" x14ac:dyDescent="0.25">
      <c r="A1" s="22" t="s">
        <v>0</v>
      </c>
      <c r="B1" s="22"/>
      <c r="C1" s="22"/>
    </row>
    <row r="2" spans="1:3" x14ac:dyDescent="0.25">
      <c r="A2" s="23" t="s">
        <v>1</v>
      </c>
      <c r="B2" s="23"/>
      <c r="C2" s="23"/>
    </row>
    <row r="4" spans="1:3" x14ac:dyDescent="0.25">
      <c r="A4" s="21" t="s">
        <v>2</v>
      </c>
      <c r="B4" s="21"/>
      <c r="C4" s="21"/>
    </row>
    <row r="5" spans="1:3" x14ac:dyDescent="0.25">
      <c r="A5" s="2" t="s">
        <v>3</v>
      </c>
      <c r="B5" s="3" t="s">
        <v>4</v>
      </c>
    </row>
    <row r="6" spans="1:3" x14ac:dyDescent="0.25">
      <c r="A6" s="2" t="s">
        <v>5</v>
      </c>
      <c r="B6" s="3" t="s">
        <v>6</v>
      </c>
    </row>
    <row r="7" spans="1:3" x14ac:dyDescent="0.25">
      <c r="A7" s="2" t="s">
        <v>7</v>
      </c>
      <c r="B7" s="3" t="s">
        <v>8</v>
      </c>
    </row>
    <row r="8" spans="1:3" x14ac:dyDescent="0.25">
      <c r="A8" s="2" t="s">
        <v>9</v>
      </c>
      <c r="B8" s="3" t="s">
        <v>10</v>
      </c>
    </row>
    <row r="10" spans="1:3" x14ac:dyDescent="0.25">
      <c r="A10" s="21" t="s">
        <v>11</v>
      </c>
      <c r="B10" s="21"/>
      <c r="C10" s="21"/>
    </row>
    <row r="11" spans="1:3" x14ac:dyDescent="0.25">
      <c r="A11" s="2" t="s">
        <v>12</v>
      </c>
      <c r="B11" s="4">
        <v>90588.160000000003</v>
      </c>
    </row>
    <row r="12" spans="1:3" x14ac:dyDescent="0.25">
      <c r="A12" s="2" t="s">
        <v>13</v>
      </c>
      <c r="B12" s="4">
        <v>0</v>
      </c>
    </row>
    <row r="14" spans="1:3" x14ac:dyDescent="0.25">
      <c r="A14" s="21" t="s">
        <v>14</v>
      </c>
      <c r="B14" s="21"/>
      <c r="C14" s="21"/>
    </row>
    <row r="15" spans="1:3" x14ac:dyDescent="0.25">
      <c r="A15" s="1" t="s">
        <v>15</v>
      </c>
      <c r="B15" s="1" t="s">
        <v>16</v>
      </c>
      <c r="C15" s="1" t="s">
        <v>17</v>
      </c>
    </row>
    <row r="16" spans="1:3" x14ac:dyDescent="0.25">
      <c r="A16" s="2" t="s">
        <v>18</v>
      </c>
      <c r="B16" s="5">
        <v>1</v>
      </c>
      <c r="C16" s="6">
        <v>0</v>
      </c>
    </row>
    <row r="17" spans="1:3" x14ac:dyDescent="0.25">
      <c r="A17" s="2" t="s">
        <v>19</v>
      </c>
      <c r="B17" s="5">
        <v>0.4</v>
      </c>
      <c r="C17" s="6">
        <v>0.6</v>
      </c>
    </row>
    <row r="18" spans="1:3" x14ac:dyDescent="0.25">
      <c r="A18" s="2" t="s">
        <v>20</v>
      </c>
      <c r="B18" s="5">
        <v>0.3</v>
      </c>
      <c r="C18" s="6">
        <v>0.7</v>
      </c>
    </row>
    <row r="19" spans="1:3" x14ac:dyDescent="0.25">
      <c r="A19" s="2" t="s">
        <v>21</v>
      </c>
      <c r="B19" s="5">
        <v>0.6</v>
      </c>
      <c r="C19" s="6">
        <v>0.4</v>
      </c>
    </row>
    <row r="21" spans="1:3" ht="30" customHeight="1" x14ac:dyDescent="0.25">
      <c r="A21" s="20" t="s">
        <v>22</v>
      </c>
      <c r="B21" s="20"/>
      <c r="C21" s="20"/>
    </row>
    <row r="23" spans="1:3" x14ac:dyDescent="0.25">
      <c r="A23" s="21" t="s">
        <v>23</v>
      </c>
      <c r="B23" s="21"/>
      <c r="C23" s="21"/>
    </row>
    <row r="24" spans="1:3" ht="21.75" customHeight="1" x14ac:dyDescent="0.25">
      <c r="A24" s="20" t="s">
        <v>24</v>
      </c>
      <c r="B24" s="20"/>
      <c r="C24" s="20"/>
    </row>
    <row r="25" spans="1:3" ht="21.75" customHeight="1" x14ac:dyDescent="0.25">
      <c r="A25" s="20" t="s">
        <v>25</v>
      </c>
      <c r="B25" s="20"/>
      <c r="C25" s="20"/>
    </row>
    <row r="26" spans="1:3" ht="21.75" customHeight="1" x14ac:dyDescent="0.25">
      <c r="A26" s="20" t="s">
        <v>26</v>
      </c>
      <c r="B26" s="20"/>
      <c r="C26" s="20"/>
    </row>
    <row r="27" spans="1:3" ht="21.75" customHeight="1" x14ac:dyDescent="0.25">
      <c r="A27" s="20" t="s">
        <v>27</v>
      </c>
      <c r="B27" s="20"/>
      <c r="C27" s="20"/>
    </row>
    <row r="28" spans="1:3" ht="21.75" customHeight="1" x14ac:dyDescent="0.25">
      <c r="A28" s="20" t="s">
        <v>28</v>
      </c>
      <c r="B28" s="20"/>
      <c r="C28" s="20"/>
    </row>
  </sheetData>
  <mergeCells count="12">
    <mergeCell ref="A1:C1"/>
    <mergeCell ref="A2:C2"/>
    <mergeCell ref="A4:C4"/>
    <mergeCell ref="A10:C10"/>
    <mergeCell ref="A14:C14"/>
    <mergeCell ref="A27:C27"/>
    <mergeCell ref="A28:C28"/>
    <mergeCell ref="A21:C21"/>
    <mergeCell ref="A23:C23"/>
    <mergeCell ref="A24:C24"/>
    <mergeCell ref="A25:C25"/>
    <mergeCell ref="A26:C26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0"/>
  <sheetViews>
    <sheetView zoomScaleNormal="100" workbookViewId="0">
      <pane ySplit="2" topLeftCell="A3" activePane="bottomLeft" state="frozen"/>
      <selection pane="bottomLeft" sqref="A1:G1"/>
    </sheetView>
  </sheetViews>
  <sheetFormatPr defaultColWidth="8.7109375" defaultRowHeight="15" x14ac:dyDescent="0.25"/>
  <cols>
    <col min="1" max="1" width="10" customWidth="1"/>
    <col min="2" max="2" width="62" customWidth="1"/>
    <col min="3" max="3" width="18" customWidth="1"/>
    <col min="4" max="7" width="13" customWidth="1"/>
  </cols>
  <sheetData>
    <row r="1" spans="1:7" x14ac:dyDescent="0.25">
      <c r="A1" s="22" t="s">
        <v>29</v>
      </c>
      <c r="B1" s="22"/>
      <c r="C1" s="22"/>
      <c r="D1" s="22"/>
      <c r="E1" s="22"/>
      <c r="F1" s="22"/>
      <c r="G1" s="22"/>
    </row>
    <row r="2" spans="1:7" ht="30" customHeight="1" x14ac:dyDescent="0.25">
      <c r="A2" s="7" t="s">
        <v>30</v>
      </c>
      <c r="B2" s="7" t="s">
        <v>31</v>
      </c>
      <c r="C2" s="7" t="s">
        <v>32</v>
      </c>
      <c r="D2" s="7" t="s">
        <v>33</v>
      </c>
      <c r="E2" s="7" t="s">
        <v>34</v>
      </c>
      <c r="F2" s="7" t="s">
        <v>35</v>
      </c>
      <c r="G2" s="7" t="s">
        <v>36</v>
      </c>
    </row>
    <row r="3" spans="1:7" x14ac:dyDescent="0.25">
      <c r="A3" s="26" t="s">
        <v>37</v>
      </c>
      <c r="B3" s="26"/>
      <c r="C3" s="26"/>
      <c r="D3" s="26"/>
      <c r="E3" s="26"/>
      <c r="F3" s="26"/>
      <c r="G3" s="26"/>
    </row>
    <row r="4" spans="1:7" x14ac:dyDescent="0.25">
      <c r="A4" s="27" t="s">
        <v>38</v>
      </c>
      <c r="B4" s="27"/>
      <c r="C4" s="27"/>
      <c r="D4" s="27"/>
      <c r="E4" s="27"/>
      <c r="F4" s="27"/>
      <c r="G4" s="27"/>
    </row>
    <row r="5" spans="1:7" x14ac:dyDescent="0.25">
      <c r="A5" s="8" t="s">
        <v>39</v>
      </c>
      <c r="B5" s="8" t="s">
        <v>40</v>
      </c>
      <c r="C5" s="9">
        <v>17698</v>
      </c>
      <c r="D5" s="10">
        <v>17698</v>
      </c>
      <c r="E5" s="9">
        <f>D5+(C5-D5)*PARAMETRI!$B$16</f>
        <v>17698</v>
      </c>
      <c r="F5" s="9">
        <f>(C5-D5)*PARAMETRI!$C$16</f>
        <v>0</v>
      </c>
      <c r="G5" s="9">
        <f t="shared" ref="G5:G14" si="0">E5+F5</f>
        <v>17698</v>
      </c>
    </row>
    <row r="6" spans="1:7" x14ac:dyDescent="0.25">
      <c r="A6" s="8" t="s">
        <v>41</v>
      </c>
      <c r="B6" s="8" t="s">
        <v>42</v>
      </c>
      <c r="C6" s="9">
        <v>14240</v>
      </c>
      <c r="D6" s="10">
        <v>0</v>
      </c>
      <c r="E6" s="9">
        <f>D6+(C6-D6)*PARAMETRI!$B$16</f>
        <v>14240</v>
      </c>
      <c r="F6" s="9">
        <f>(C6-D6)*PARAMETRI!$C$16</f>
        <v>0</v>
      </c>
      <c r="G6" s="9">
        <f t="shared" si="0"/>
        <v>14240</v>
      </c>
    </row>
    <row r="7" spans="1:7" x14ac:dyDescent="0.25">
      <c r="A7" s="8" t="s">
        <v>43</v>
      </c>
      <c r="B7" s="8" t="s">
        <v>44</v>
      </c>
      <c r="C7" s="9">
        <v>825</v>
      </c>
      <c r="D7" s="10">
        <v>0</v>
      </c>
      <c r="E7" s="9">
        <f>D7+(C7-D7)*PARAMETRI!$B$16</f>
        <v>825</v>
      </c>
      <c r="F7" s="9">
        <f>(C7-D7)*PARAMETRI!$C$16</f>
        <v>0</v>
      </c>
      <c r="G7" s="9">
        <f t="shared" si="0"/>
        <v>825</v>
      </c>
    </row>
    <row r="8" spans="1:7" x14ac:dyDescent="0.25">
      <c r="A8" s="11" t="s">
        <v>45</v>
      </c>
      <c r="B8" s="11" t="s">
        <v>46</v>
      </c>
      <c r="C8" s="12">
        <v>0</v>
      </c>
      <c r="D8" s="12">
        <v>540</v>
      </c>
      <c r="E8" s="12">
        <f>D8</f>
        <v>540</v>
      </c>
      <c r="F8" s="12">
        <f>0</f>
        <v>0</v>
      </c>
      <c r="G8" s="12">
        <f t="shared" si="0"/>
        <v>540</v>
      </c>
    </row>
    <row r="9" spans="1:7" x14ac:dyDescent="0.25">
      <c r="A9" s="11" t="s">
        <v>47</v>
      </c>
      <c r="B9" s="11" t="s">
        <v>48</v>
      </c>
      <c r="C9" s="12">
        <v>30000</v>
      </c>
      <c r="D9" s="12">
        <v>34760.5</v>
      </c>
      <c r="E9" s="12">
        <f>D9</f>
        <v>34760.5</v>
      </c>
      <c r="F9" s="12">
        <f>0</f>
        <v>0</v>
      </c>
      <c r="G9" s="12">
        <f t="shared" si="0"/>
        <v>34760.5</v>
      </c>
    </row>
    <row r="10" spans="1:7" x14ac:dyDescent="0.25">
      <c r="A10" s="11" t="s">
        <v>49</v>
      </c>
      <c r="B10" s="11" t="s">
        <v>50</v>
      </c>
      <c r="C10" s="12">
        <v>8040</v>
      </c>
      <c r="D10" s="12">
        <v>8232</v>
      </c>
      <c r="E10" s="12">
        <f>D10</f>
        <v>8232</v>
      </c>
      <c r="F10" s="12">
        <f>0</f>
        <v>0</v>
      </c>
      <c r="G10" s="12">
        <f t="shared" si="0"/>
        <v>8232</v>
      </c>
    </row>
    <row r="11" spans="1:7" x14ac:dyDescent="0.25">
      <c r="A11" s="8" t="s">
        <v>51</v>
      </c>
      <c r="B11" s="8" t="s">
        <v>52</v>
      </c>
      <c r="C11" s="9">
        <v>1088</v>
      </c>
      <c r="D11" s="10">
        <v>1077</v>
      </c>
      <c r="E11" s="9">
        <f>D11+(C11-D11)*PARAMETRI!$B$16</f>
        <v>1088</v>
      </c>
      <c r="F11" s="9">
        <f>(C11-D11)*PARAMETRI!$C$16</f>
        <v>0</v>
      </c>
      <c r="G11" s="9">
        <f t="shared" si="0"/>
        <v>1088</v>
      </c>
    </row>
    <row r="12" spans="1:7" x14ac:dyDescent="0.25">
      <c r="A12" s="8" t="s">
        <v>53</v>
      </c>
      <c r="B12" s="8" t="s">
        <v>54</v>
      </c>
      <c r="C12" s="9">
        <v>9010</v>
      </c>
      <c r="D12" s="10">
        <v>8436</v>
      </c>
      <c r="E12" s="9">
        <f>D12+(C12-D12)*PARAMETRI!$B$16</f>
        <v>9010</v>
      </c>
      <c r="F12" s="9">
        <f>(C12-D12)*PARAMETRI!$C$16</f>
        <v>0</v>
      </c>
      <c r="G12" s="9">
        <f t="shared" si="0"/>
        <v>9010</v>
      </c>
    </row>
    <row r="13" spans="1:7" x14ac:dyDescent="0.25">
      <c r="A13" s="8" t="s">
        <v>55</v>
      </c>
      <c r="B13" s="8" t="s">
        <v>56</v>
      </c>
      <c r="C13" s="9">
        <v>75</v>
      </c>
      <c r="D13" s="10">
        <v>0</v>
      </c>
      <c r="E13" s="9">
        <f>D13+(C13-D13)*PARAMETRI!$B$16</f>
        <v>75</v>
      </c>
      <c r="F13" s="9">
        <f>(C13-D13)*PARAMETRI!$C$16</f>
        <v>0</v>
      </c>
      <c r="G13" s="9">
        <f t="shared" si="0"/>
        <v>75</v>
      </c>
    </row>
    <row r="14" spans="1:7" x14ac:dyDescent="0.25">
      <c r="A14" s="11" t="s">
        <v>57</v>
      </c>
      <c r="B14" s="11" t="s">
        <v>58</v>
      </c>
      <c r="C14" s="12">
        <v>0</v>
      </c>
      <c r="D14" s="12">
        <v>0.04</v>
      </c>
      <c r="E14" s="12">
        <f>D14</f>
        <v>0.04</v>
      </c>
      <c r="F14" s="12">
        <f>0</f>
        <v>0</v>
      </c>
      <c r="G14" s="12">
        <f t="shared" si="0"/>
        <v>0.04</v>
      </c>
    </row>
    <row r="15" spans="1:7" x14ac:dyDescent="0.25">
      <c r="A15" s="24" t="s">
        <v>59</v>
      </c>
      <c r="B15" s="24"/>
      <c r="C15" s="13">
        <f>SUM(C5:C14)</f>
        <v>80976</v>
      </c>
      <c r="D15" s="13">
        <f>SUM(D5:D14)</f>
        <v>70743.539999999994</v>
      </c>
      <c r="E15" s="13">
        <f>SUM(E5:E14)</f>
        <v>86468.54</v>
      </c>
      <c r="F15" s="13">
        <f>SUM(F5:F14)</f>
        <v>0</v>
      </c>
      <c r="G15" s="13">
        <f>SUM(G5:G14)</f>
        <v>86468.54</v>
      </c>
    </row>
    <row r="17" spans="1:7" x14ac:dyDescent="0.25">
      <c r="A17" s="28" t="s">
        <v>60</v>
      </c>
      <c r="B17" s="28"/>
      <c r="C17" s="28"/>
      <c r="D17" s="28"/>
      <c r="E17" s="28"/>
      <c r="F17" s="28"/>
      <c r="G17" s="28"/>
    </row>
    <row r="18" spans="1:7" x14ac:dyDescent="0.25">
      <c r="A18" s="8" t="s">
        <v>61</v>
      </c>
      <c r="B18" s="8" t="s">
        <v>62</v>
      </c>
      <c r="C18" s="10">
        <v>800.01</v>
      </c>
      <c r="D18" s="14">
        <v>0</v>
      </c>
      <c r="E18" s="9">
        <f>C18*PARAMETRI!$B$18</f>
        <v>240.00299999999999</v>
      </c>
      <c r="F18" s="9">
        <f>C18*PARAMETRI!$C$18</f>
        <v>560.00699999999995</v>
      </c>
      <c r="G18" s="9">
        <f t="shared" ref="G18:G37" si="1">E18+F18</f>
        <v>800.01</v>
      </c>
    </row>
    <row r="19" spans="1:7" x14ac:dyDescent="0.25">
      <c r="A19" s="8" t="s">
        <v>63</v>
      </c>
      <c r="B19" s="8" t="s">
        <v>64</v>
      </c>
      <c r="C19" s="10">
        <v>2166.4499999999998</v>
      </c>
      <c r="D19" s="14">
        <v>0</v>
      </c>
      <c r="E19" s="9">
        <f>C19*PARAMETRI!$B$18</f>
        <v>649.93499999999995</v>
      </c>
      <c r="F19" s="9">
        <f>C19*PARAMETRI!$C$18</f>
        <v>1516.5149999999999</v>
      </c>
      <c r="G19" s="9">
        <f t="shared" si="1"/>
        <v>2166.4499999999998</v>
      </c>
    </row>
    <row r="20" spans="1:7" x14ac:dyDescent="0.25">
      <c r="A20" s="8" t="s">
        <v>63</v>
      </c>
      <c r="B20" s="8" t="s">
        <v>65</v>
      </c>
      <c r="C20" s="10">
        <v>2174.9</v>
      </c>
      <c r="D20" s="14">
        <v>0</v>
      </c>
      <c r="E20" s="9">
        <f>C20*PARAMETRI!$B$18</f>
        <v>652.47</v>
      </c>
      <c r="F20" s="9">
        <f>C20*PARAMETRI!$C$18</f>
        <v>1522.43</v>
      </c>
      <c r="G20" s="9">
        <f t="shared" si="1"/>
        <v>2174.9</v>
      </c>
    </row>
    <row r="21" spans="1:7" x14ac:dyDescent="0.25">
      <c r="A21" s="8" t="s">
        <v>66</v>
      </c>
      <c r="B21" s="8" t="s">
        <v>67</v>
      </c>
      <c r="C21" s="10">
        <v>55887.23</v>
      </c>
      <c r="D21" s="14">
        <v>0</v>
      </c>
      <c r="E21" s="9">
        <f>C21*PARAMETRI!$B$18</f>
        <v>16766.169000000002</v>
      </c>
      <c r="F21" s="9">
        <f>C21*PARAMETRI!$C$18</f>
        <v>39121.061000000002</v>
      </c>
      <c r="G21" s="9">
        <f t="shared" si="1"/>
        <v>55887.23</v>
      </c>
    </row>
    <row r="22" spans="1:7" x14ac:dyDescent="0.25">
      <c r="A22" s="8" t="s">
        <v>66</v>
      </c>
      <c r="B22" s="8" t="s">
        <v>68</v>
      </c>
      <c r="C22" s="10">
        <v>1000</v>
      </c>
      <c r="D22" s="14">
        <v>0</v>
      </c>
      <c r="E22" s="9">
        <f>C22*PARAMETRI!$B$18</f>
        <v>300</v>
      </c>
      <c r="F22" s="9">
        <f>C22*PARAMETRI!$C$18</f>
        <v>700</v>
      </c>
      <c r="G22" s="9">
        <f t="shared" si="1"/>
        <v>1000</v>
      </c>
    </row>
    <row r="23" spans="1:7" x14ac:dyDescent="0.25">
      <c r="A23" s="8" t="s">
        <v>66</v>
      </c>
      <c r="B23" s="8" t="s">
        <v>69</v>
      </c>
      <c r="C23" s="10">
        <v>42846.879999999997</v>
      </c>
      <c r="D23" s="14">
        <v>0</v>
      </c>
      <c r="E23" s="9">
        <f>C23*PARAMETRI!$B$18</f>
        <v>12854.063999999998</v>
      </c>
      <c r="F23" s="9">
        <f>C23*PARAMETRI!$C$18</f>
        <v>29992.815999999995</v>
      </c>
      <c r="G23" s="9">
        <f t="shared" si="1"/>
        <v>42846.87999999999</v>
      </c>
    </row>
    <row r="24" spans="1:7" x14ac:dyDescent="0.25">
      <c r="A24" s="8" t="s">
        <v>66</v>
      </c>
      <c r="B24" s="8" t="s">
        <v>70</v>
      </c>
      <c r="C24" s="10">
        <v>8000</v>
      </c>
      <c r="D24" s="14">
        <v>0</v>
      </c>
      <c r="E24" s="9">
        <f>C24*PARAMETRI!$B$18</f>
        <v>2400</v>
      </c>
      <c r="F24" s="9">
        <f>C24*PARAMETRI!$C$18</f>
        <v>5600</v>
      </c>
      <c r="G24" s="9">
        <f t="shared" si="1"/>
        <v>8000</v>
      </c>
    </row>
    <row r="25" spans="1:7" x14ac:dyDescent="0.25">
      <c r="A25" s="8" t="s">
        <v>66</v>
      </c>
      <c r="B25" s="8" t="s">
        <v>71</v>
      </c>
      <c r="C25" s="10">
        <v>2331.81</v>
      </c>
      <c r="D25" s="14">
        <v>0</v>
      </c>
      <c r="E25" s="9">
        <f>C25*PARAMETRI!$B$18</f>
        <v>699.54300000000001</v>
      </c>
      <c r="F25" s="9">
        <f>C25*PARAMETRI!$C$18</f>
        <v>1632.2669999999998</v>
      </c>
      <c r="G25" s="9">
        <f t="shared" si="1"/>
        <v>2331.81</v>
      </c>
    </row>
    <row r="26" spans="1:7" x14ac:dyDescent="0.25">
      <c r="A26" s="8" t="s">
        <v>66</v>
      </c>
      <c r="B26" s="8" t="s">
        <v>72</v>
      </c>
      <c r="C26" s="10">
        <v>1000</v>
      </c>
      <c r="D26" s="14">
        <v>0</v>
      </c>
      <c r="E26" s="9">
        <f>C26*PARAMETRI!$B$18</f>
        <v>300</v>
      </c>
      <c r="F26" s="9">
        <f>C26*PARAMETRI!$C$18</f>
        <v>700</v>
      </c>
      <c r="G26" s="9">
        <f t="shared" si="1"/>
        <v>1000</v>
      </c>
    </row>
    <row r="27" spans="1:7" x14ac:dyDescent="0.25">
      <c r="A27" s="8" t="s">
        <v>73</v>
      </c>
      <c r="B27" s="8" t="s">
        <v>74</v>
      </c>
      <c r="C27" s="10">
        <v>62249.56</v>
      </c>
      <c r="D27" s="14">
        <v>0</v>
      </c>
      <c r="E27" s="9">
        <f>C27*PARAMETRI!$B$18</f>
        <v>18674.867999999999</v>
      </c>
      <c r="F27" s="9">
        <f>C27*PARAMETRI!$C$18</f>
        <v>43574.691999999995</v>
      </c>
      <c r="G27" s="9">
        <f t="shared" si="1"/>
        <v>62249.56</v>
      </c>
    </row>
    <row r="28" spans="1:7" x14ac:dyDescent="0.25">
      <c r="A28" s="8" t="s">
        <v>73</v>
      </c>
      <c r="B28" s="8" t="s">
        <v>75</v>
      </c>
      <c r="C28" s="10">
        <v>40262.39</v>
      </c>
      <c r="D28" s="14">
        <v>0</v>
      </c>
      <c r="E28" s="9">
        <f>C28*PARAMETRI!$B$18</f>
        <v>12078.716999999999</v>
      </c>
      <c r="F28" s="9">
        <f>C28*PARAMETRI!$C$18</f>
        <v>28183.672999999999</v>
      </c>
      <c r="G28" s="9">
        <f t="shared" si="1"/>
        <v>40262.39</v>
      </c>
    </row>
    <row r="29" spans="1:7" x14ac:dyDescent="0.25">
      <c r="A29" s="8" t="s">
        <v>73</v>
      </c>
      <c r="B29" s="8" t="s">
        <v>76</v>
      </c>
      <c r="C29" s="10">
        <v>36995.910000000003</v>
      </c>
      <c r="D29" s="14">
        <v>0</v>
      </c>
      <c r="E29" s="9">
        <f>C29*PARAMETRI!$B$18</f>
        <v>11098.773000000001</v>
      </c>
      <c r="F29" s="9">
        <f>C29*PARAMETRI!$C$18</f>
        <v>25897.137000000002</v>
      </c>
      <c r="G29" s="9">
        <f t="shared" si="1"/>
        <v>36995.910000000003</v>
      </c>
    </row>
    <row r="30" spans="1:7" x14ac:dyDescent="0.25">
      <c r="A30" s="8" t="s">
        <v>73</v>
      </c>
      <c r="B30" s="8" t="s">
        <v>77</v>
      </c>
      <c r="C30" s="10">
        <v>14241.61</v>
      </c>
      <c r="D30" s="14">
        <v>0</v>
      </c>
      <c r="E30" s="9">
        <f>C30*PARAMETRI!$B$18</f>
        <v>4272.4830000000002</v>
      </c>
      <c r="F30" s="9">
        <f>C30*PARAMETRI!$C$18</f>
        <v>9969.1270000000004</v>
      </c>
      <c r="G30" s="9">
        <f t="shared" si="1"/>
        <v>14241.61</v>
      </c>
    </row>
    <row r="31" spans="1:7" x14ac:dyDescent="0.25">
      <c r="A31" s="8" t="s">
        <v>78</v>
      </c>
      <c r="B31" s="8" t="s">
        <v>79</v>
      </c>
      <c r="C31" s="10">
        <v>11616.96</v>
      </c>
      <c r="D31" s="14">
        <v>0</v>
      </c>
      <c r="E31" s="9">
        <f>C31*PARAMETRI!$B$18</f>
        <v>3485.0879999999997</v>
      </c>
      <c r="F31" s="9">
        <f>C31*PARAMETRI!$C$18</f>
        <v>8131.8719999999985</v>
      </c>
      <c r="G31" s="9">
        <f t="shared" si="1"/>
        <v>11616.96</v>
      </c>
    </row>
    <row r="32" spans="1:7" x14ac:dyDescent="0.25">
      <c r="A32" s="8" t="s">
        <v>78</v>
      </c>
      <c r="B32" s="8" t="s">
        <v>80</v>
      </c>
      <c r="C32" s="10">
        <v>9857.74</v>
      </c>
      <c r="D32" s="14">
        <v>0</v>
      </c>
      <c r="E32" s="9">
        <f>C32*PARAMETRI!$B$18</f>
        <v>2957.3219999999997</v>
      </c>
      <c r="F32" s="9">
        <f>C32*PARAMETRI!$C$18</f>
        <v>6900.4179999999997</v>
      </c>
      <c r="G32" s="9">
        <f t="shared" si="1"/>
        <v>9857.74</v>
      </c>
    </row>
    <row r="33" spans="1:7" x14ac:dyDescent="0.25">
      <c r="A33" s="8" t="s">
        <v>78</v>
      </c>
      <c r="B33" s="8" t="s">
        <v>81</v>
      </c>
      <c r="C33" s="10">
        <v>25452</v>
      </c>
      <c r="D33" s="14">
        <v>0</v>
      </c>
      <c r="E33" s="9">
        <f>C33*PARAMETRI!$B$18</f>
        <v>7635.5999999999995</v>
      </c>
      <c r="F33" s="9">
        <f>C33*PARAMETRI!$C$18</f>
        <v>17816.399999999998</v>
      </c>
      <c r="G33" s="9">
        <f t="shared" si="1"/>
        <v>25451.999999999996</v>
      </c>
    </row>
    <row r="34" spans="1:7" x14ac:dyDescent="0.25">
      <c r="A34" s="8" t="s">
        <v>78</v>
      </c>
      <c r="B34" s="8" t="s">
        <v>82</v>
      </c>
      <c r="C34" s="10">
        <v>55146</v>
      </c>
      <c r="D34" s="14">
        <v>0</v>
      </c>
      <c r="E34" s="9">
        <f>C34*PARAMETRI!$B$18</f>
        <v>16543.8</v>
      </c>
      <c r="F34" s="9">
        <f>C34*PARAMETRI!$C$18</f>
        <v>38602.199999999997</v>
      </c>
      <c r="G34" s="9">
        <f t="shared" si="1"/>
        <v>55146</v>
      </c>
    </row>
    <row r="35" spans="1:7" x14ac:dyDescent="0.25">
      <c r="A35" s="8" t="s">
        <v>78</v>
      </c>
      <c r="B35" s="8" t="s">
        <v>83</v>
      </c>
      <c r="C35" s="10">
        <v>774</v>
      </c>
      <c r="D35" s="14">
        <v>0</v>
      </c>
      <c r="E35" s="9">
        <f>C35*PARAMETRI!$B$18</f>
        <v>232.2</v>
      </c>
      <c r="F35" s="9">
        <f>C35*PARAMETRI!$C$18</f>
        <v>541.79999999999995</v>
      </c>
      <c r="G35" s="9">
        <f t="shared" si="1"/>
        <v>774</v>
      </c>
    </row>
    <row r="36" spans="1:7" x14ac:dyDescent="0.25">
      <c r="A36" s="8" t="s">
        <v>78</v>
      </c>
      <c r="B36" s="8" t="s">
        <v>84</v>
      </c>
      <c r="C36" s="10">
        <v>552.5</v>
      </c>
      <c r="D36" s="14">
        <v>0</v>
      </c>
      <c r="E36" s="9">
        <f>C36*PARAMETRI!$B$18</f>
        <v>165.75</v>
      </c>
      <c r="F36" s="9">
        <f>C36*PARAMETRI!$C$18</f>
        <v>386.75</v>
      </c>
      <c r="G36" s="9">
        <f t="shared" si="1"/>
        <v>552.5</v>
      </c>
    </row>
    <row r="37" spans="1:7" x14ac:dyDescent="0.25">
      <c r="A37" s="8" t="s">
        <v>78</v>
      </c>
      <c r="B37" s="8" t="s">
        <v>85</v>
      </c>
      <c r="C37" s="10">
        <v>7065.5</v>
      </c>
      <c r="D37" s="14">
        <v>0</v>
      </c>
      <c r="E37" s="9">
        <f>C37*PARAMETRI!$B$18</f>
        <v>2119.65</v>
      </c>
      <c r="F37" s="9">
        <f>C37*PARAMETRI!$C$18</f>
        <v>4945.8499999999995</v>
      </c>
      <c r="G37" s="9">
        <f t="shared" si="1"/>
        <v>7065.5</v>
      </c>
    </row>
    <row r="38" spans="1:7" x14ac:dyDescent="0.25">
      <c r="A38" s="24" t="s">
        <v>86</v>
      </c>
      <c r="B38" s="24"/>
      <c r="C38" s="13">
        <f>SUM(C18:C37)</f>
        <v>380421.45</v>
      </c>
      <c r="D38" s="13">
        <f>SUM(D18:D37)</f>
        <v>0</v>
      </c>
      <c r="E38" s="13">
        <f>SUM(E18:E37)</f>
        <v>114126.435</v>
      </c>
      <c r="F38" s="13">
        <f>SUM(F18:F37)</f>
        <v>266295.01499999996</v>
      </c>
      <c r="G38" s="13">
        <f>SUM(G18:G37)</f>
        <v>380421.45</v>
      </c>
    </row>
    <row r="40" spans="1:7" x14ac:dyDescent="0.25">
      <c r="A40" s="25" t="s">
        <v>87</v>
      </c>
      <c r="B40" s="25"/>
      <c r="C40" s="15">
        <f>C15+C38</f>
        <v>461397.45</v>
      </c>
      <c r="D40" s="15">
        <f>D15+D38</f>
        <v>70743.539999999994</v>
      </c>
      <c r="E40" s="15">
        <f>E15+E38</f>
        <v>200594.97499999998</v>
      </c>
      <c r="F40" s="15">
        <f>F15+F38</f>
        <v>266295.01499999996</v>
      </c>
      <c r="G40" s="15">
        <f>E40+F40</f>
        <v>466889.98999999993</v>
      </c>
    </row>
  </sheetData>
  <mergeCells count="7">
    <mergeCell ref="A38:B38"/>
    <mergeCell ref="A40:B40"/>
    <mergeCell ref="A1:G1"/>
    <mergeCell ref="A3:G3"/>
    <mergeCell ref="A4:G4"/>
    <mergeCell ref="A15:B15"/>
    <mergeCell ref="A17:G17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4"/>
  <sheetViews>
    <sheetView zoomScaleNormal="100" workbookViewId="0">
      <pane ySplit="2" topLeftCell="A3" activePane="bottomLeft" state="frozen"/>
      <selection pane="bottomLeft" sqref="A1:G1"/>
    </sheetView>
  </sheetViews>
  <sheetFormatPr defaultColWidth="8.7109375" defaultRowHeight="15" x14ac:dyDescent="0.25"/>
  <cols>
    <col min="1" max="1" width="10" customWidth="1"/>
    <col min="2" max="2" width="65" customWidth="1"/>
    <col min="3" max="3" width="18" customWidth="1"/>
    <col min="4" max="7" width="13" customWidth="1"/>
  </cols>
  <sheetData>
    <row r="1" spans="1:7" x14ac:dyDescent="0.25">
      <c r="A1" s="22" t="s">
        <v>88</v>
      </c>
      <c r="B1" s="22"/>
      <c r="C1" s="22"/>
      <c r="D1" s="22"/>
      <c r="E1" s="22"/>
      <c r="F1" s="22"/>
      <c r="G1" s="22"/>
    </row>
    <row r="2" spans="1:7" ht="30" customHeight="1" x14ac:dyDescent="0.25">
      <c r="A2" s="7" t="s">
        <v>30</v>
      </c>
      <c r="B2" s="7" t="s">
        <v>31</v>
      </c>
      <c r="C2" s="7" t="s">
        <v>32</v>
      </c>
      <c r="D2" s="7" t="s">
        <v>89</v>
      </c>
      <c r="E2" s="7" t="s">
        <v>34</v>
      </c>
      <c r="F2" s="7" t="s">
        <v>35</v>
      </c>
      <c r="G2" s="7" t="s">
        <v>36</v>
      </c>
    </row>
    <row r="3" spans="1:7" x14ac:dyDescent="0.25">
      <c r="A3" s="26" t="s">
        <v>90</v>
      </c>
      <c r="B3" s="26"/>
      <c r="C3" s="26"/>
      <c r="D3" s="26"/>
      <c r="E3" s="26"/>
      <c r="F3" s="26"/>
      <c r="G3" s="26"/>
    </row>
    <row r="4" spans="1:7" x14ac:dyDescent="0.25">
      <c r="A4" s="8" t="s">
        <v>91</v>
      </c>
      <c r="B4" s="8" t="s">
        <v>92</v>
      </c>
      <c r="C4" s="9">
        <v>8537.65</v>
      </c>
      <c r="D4" s="10">
        <v>0</v>
      </c>
      <c r="E4" s="9">
        <f>D4+(C4-D4)*PARAMETRI!$B$17</f>
        <v>3415.06</v>
      </c>
      <c r="F4" s="9">
        <f>(C4-D4)*PARAMETRI!$C$17</f>
        <v>5122.5899999999992</v>
      </c>
      <c r="G4" s="9">
        <f t="shared" ref="G4:G12" si="0">E4+F4</f>
        <v>8537.65</v>
      </c>
    </row>
    <row r="5" spans="1:7" x14ac:dyDescent="0.25">
      <c r="A5" s="8" t="s">
        <v>93</v>
      </c>
      <c r="B5" s="8" t="s">
        <v>94</v>
      </c>
      <c r="C5" s="9">
        <v>41255.83</v>
      </c>
      <c r="D5" s="10">
        <v>187.84</v>
      </c>
      <c r="E5" s="9">
        <f>D5+(C5-D5)*PARAMETRI!$B$17</f>
        <v>16615.036000000004</v>
      </c>
      <c r="F5" s="9">
        <f>(C5-D5)*PARAMETRI!$C$17</f>
        <v>24640.794000000002</v>
      </c>
      <c r="G5" s="9">
        <f t="shared" si="0"/>
        <v>41255.83</v>
      </c>
    </row>
    <row r="6" spans="1:7" x14ac:dyDescent="0.25">
      <c r="A6" s="8" t="s">
        <v>95</v>
      </c>
      <c r="B6" s="8" t="s">
        <v>96</v>
      </c>
      <c r="C6" s="9">
        <v>233256.8</v>
      </c>
      <c r="D6" s="10">
        <v>10058</v>
      </c>
      <c r="E6" s="9">
        <f>D6+(C6-D6)*PARAMETRI!$B$17</f>
        <v>99337.52</v>
      </c>
      <c r="F6" s="9">
        <f>(C6-D6)*PARAMETRI!$C$17</f>
        <v>133919.28</v>
      </c>
      <c r="G6" s="9">
        <f t="shared" si="0"/>
        <v>233256.8</v>
      </c>
    </row>
    <row r="7" spans="1:7" x14ac:dyDescent="0.25">
      <c r="A7" s="8" t="s">
        <v>97</v>
      </c>
      <c r="B7" s="8" t="s">
        <v>98</v>
      </c>
      <c r="C7" s="9">
        <v>31292.22</v>
      </c>
      <c r="D7" s="10">
        <v>0</v>
      </c>
      <c r="E7" s="9">
        <f>D7+(C7-D7)*PARAMETRI!$B$17</f>
        <v>12516.888000000001</v>
      </c>
      <c r="F7" s="9">
        <f>(C7-D7)*PARAMETRI!$C$17</f>
        <v>18775.331999999999</v>
      </c>
      <c r="G7" s="9">
        <f t="shared" si="0"/>
        <v>31292.22</v>
      </c>
    </row>
    <row r="8" spans="1:7" x14ac:dyDescent="0.25">
      <c r="A8" s="8" t="s">
        <v>99</v>
      </c>
      <c r="B8" s="8" t="s">
        <v>100</v>
      </c>
      <c r="C8" s="9">
        <v>1587.61</v>
      </c>
      <c r="D8" s="10">
        <v>0</v>
      </c>
      <c r="E8" s="9">
        <f>D8+(C8-D8)*PARAMETRI!$B$17</f>
        <v>635.04399999999998</v>
      </c>
      <c r="F8" s="9">
        <f>(C8-D8)*PARAMETRI!$C$17</f>
        <v>952.56599999999992</v>
      </c>
      <c r="G8" s="9">
        <f t="shared" si="0"/>
        <v>1587.61</v>
      </c>
    </row>
    <row r="9" spans="1:7" x14ac:dyDescent="0.25">
      <c r="A9" s="8" t="s">
        <v>101</v>
      </c>
      <c r="B9" s="8" t="s">
        <v>102</v>
      </c>
      <c r="C9" s="9">
        <v>2602</v>
      </c>
      <c r="D9" s="10">
        <v>0</v>
      </c>
      <c r="E9" s="9">
        <f>D9+(C9-D9)*PARAMETRI!$B$17</f>
        <v>1040.8</v>
      </c>
      <c r="F9" s="9">
        <f>(C9-D9)*PARAMETRI!$C$17</f>
        <v>1561.2</v>
      </c>
      <c r="G9" s="9">
        <f t="shared" si="0"/>
        <v>2602</v>
      </c>
    </row>
    <row r="10" spans="1:7" x14ac:dyDescent="0.25">
      <c r="A10" s="8" t="s">
        <v>103</v>
      </c>
      <c r="B10" s="8" t="s">
        <v>104</v>
      </c>
      <c r="C10" s="9">
        <v>162221.60999999999</v>
      </c>
      <c r="D10" s="10">
        <v>0</v>
      </c>
      <c r="E10" s="9">
        <f>D10+(C10-D10)*PARAMETRI!$B$17</f>
        <v>64888.644</v>
      </c>
      <c r="F10" s="9">
        <f>(C10-D10)*PARAMETRI!$C$17</f>
        <v>97332.965999999986</v>
      </c>
      <c r="G10" s="9">
        <f t="shared" si="0"/>
        <v>162221.60999999999</v>
      </c>
    </row>
    <row r="11" spans="1:7" x14ac:dyDescent="0.25">
      <c r="A11" s="8" t="s">
        <v>105</v>
      </c>
      <c r="B11" s="8" t="s">
        <v>106</v>
      </c>
      <c r="C11" s="9">
        <v>7435.41</v>
      </c>
      <c r="D11" s="10">
        <v>1359.09</v>
      </c>
      <c r="E11" s="9">
        <f>D11+(C11-D11)*PARAMETRI!$B$17</f>
        <v>3789.6179999999995</v>
      </c>
      <c r="F11" s="9">
        <f>(C11-D11)*PARAMETRI!$C$17</f>
        <v>3645.7919999999999</v>
      </c>
      <c r="G11" s="9">
        <f t="shared" si="0"/>
        <v>7435.41</v>
      </c>
    </row>
    <row r="12" spans="1:7" x14ac:dyDescent="0.25">
      <c r="A12" s="8" t="s">
        <v>107</v>
      </c>
      <c r="B12" s="8" t="s">
        <v>108</v>
      </c>
      <c r="C12" s="9">
        <v>1769.8</v>
      </c>
      <c r="D12" s="10">
        <v>0</v>
      </c>
      <c r="E12" s="9">
        <f>D12+(C12-D12)*PARAMETRI!$B$17</f>
        <v>707.92000000000007</v>
      </c>
      <c r="F12" s="9">
        <f>(C12-D12)*PARAMETRI!$C$17</f>
        <v>1061.8799999999999</v>
      </c>
      <c r="G12" s="9">
        <f t="shared" si="0"/>
        <v>1769.8</v>
      </c>
    </row>
    <row r="13" spans="1:7" x14ac:dyDescent="0.25">
      <c r="A13" s="24" t="s">
        <v>109</v>
      </c>
      <c r="B13" s="24"/>
      <c r="C13" s="13">
        <f>SUM(C4:C12)</f>
        <v>489958.92999999993</v>
      </c>
      <c r="D13" s="13">
        <f>SUM(D4:D12)</f>
        <v>11604.93</v>
      </c>
      <c r="E13" s="13">
        <f>SUM(E4:E12)</f>
        <v>202946.53</v>
      </c>
      <c r="F13" s="13">
        <f>SUM(F4:F12)</f>
        <v>287012.40000000002</v>
      </c>
      <c r="G13" s="13">
        <f>SUM(G4:G12)</f>
        <v>489958.92999999993</v>
      </c>
    </row>
    <row r="15" spans="1:7" ht="27.75" customHeight="1" x14ac:dyDescent="0.25">
      <c r="A15" s="29" t="s">
        <v>110</v>
      </c>
      <c r="B15" s="29"/>
      <c r="C15" s="29"/>
      <c r="D15" s="29"/>
      <c r="E15" s="29"/>
      <c r="F15" s="29"/>
      <c r="G15" s="29"/>
    </row>
    <row r="16" spans="1:7" x14ac:dyDescent="0.25">
      <c r="A16" s="8" t="s">
        <v>73</v>
      </c>
      <c r="B16" s="8" t="s">
        <v>111</v>
      </c>
      <c r="C16" s="10">
        <v>2482.84</v>
      </c>
      <c r="D16" s="14">
        <v>0</v>
      </c>
      <c r="E16" s="9">
        <f>C16*PARAMETRI!$B$19</f>
        <v>1489.704</v>
      </c>
      <c r="F16" s="9">
        <f>C16*PARAMETRI!$C$19</f>
        <v>993.13600000000008</v>
      </c>
      <c r="G16" s="9">
        <f t="shared" ref="G16:G31" si="1">E16+F16</f>
        <v>2482.84</v>
      </c>
    </row>
    <row r="17" spans="1:7" x14ac:dyDescent="0.25">
      <c r="A17" s="8" t="s">
        <v>73</v>
      </c>
      <c r="B17" s="8" t="s">
        <v>112</v>
      </c>
      <c r="C17" s="10">
        <v>577.69000000000005</v>
      </c>
      <c r="D17" s="14">
        <v>0</v>
      </c>
      <c r="E17" s="9">
        <f>C17*PARAMETRI!$B$19</f>
        <v>346.61400000000003</v>
      </c>
      <c r="F17" s="9">
        <f>C17*PARAMETRI!$C$19</f>
        <v>231.07600000000002</v>
      </c>
      <c r="G17" s="9">
        <f t="shared" si="1"/>
        <v>577.69000000000005</v>
      </c>
    </row>
    <row r="18" spans="1:7" x14ac:dyDescent="0.25">
      <c r="A18" s="8" t="s">
        <v>73</v>
      </c>
      <c r="B18" s="8" t="s">
        <v>113</v>
      </c>
      <c r="C18" s="10">
        <v>449</v>
      </c>
      <c r="D18" s="14">
        <v>0</v>
      </c>
      <c r="E18" s="9">
        <f>C18*PARAMETRI!$B$19</f>
        <v>269.39999999999998</v>
      </c>
      <c r="F18" s="9">
        <f>C18*PARAMETRI!$C$19</f>
        <v>179.60000000000002</v>
      </c>
      <c r="G18" s="9">
        <f t="shared" si="1"/>
        <v>449</v>
      </c>
    </row>
    <row r="19" spans="1:7" x14ac:dyDescent="0.25">
      <c r="A19" s="8" t="s">
        <v>78</v>
      </c>
      <c r="B19" s="8" t="s">
        <v>114</v>
      </c>
      <c r="C19" s="10">
        <v>800.37</v>
      </c>
      <c r="D19" s="14">
        <v>0</v>
      </c>
      <c r="E19" s="9">
        <f>C19*PARAMETRI!$B$19</f>
        <v>480.22199999999998</v>
      </c>
      <c r="F19" s="9">
        <f>C19*PARAMETRI!$C$19</f>
        <v>320.14800000000002</v>
      </c>
      <c r="G19" s="9">
        <f t="shared" si="1"/>
        <v>800.37</v>
      </c>
    </row>
    <row r="20" spans="1:7" x14ac:dyDescent="0.25">
      <c r="A20" s="8" t="s">
        <v>78</v>
      </c>
      <c r="B20" s="8" t="s">
        <v>115</v>
      </c>
      <c r="C20" s="10">
        <v>2000.19</v>
      </c>
      <c r="D20" s="14">
        <v>0</v>
      </c>
      <c r="E20" s="9">
        <f>C20*PARAMETRI!$B$19</f>
        <v>1200.114</v>
      </c>
      <c r="F20" s="9">
        <f>C20*PARAMETRI!$C$19</f>
        <v>800.07600000000002</v>
      </c>
      <c r="G20" s="9">
        <f t="shared" si="1"/>
        <v>2000.19</v>
      </c>
    </row>
    <row r="21" spans="1:7" x14ac:dyDescent="0.25">
      <c r="A21" s="8" t="s">
        <v>78</v>
      </c>
      <c r="B21" s="8" t="s">
        <v>116</v>
      </c>
      <c r="C21" s="10">
        <v>386.09</v>
      </c>
      <c r="D21" s="14">
        <v>0</v>
      </c>
      <c r="E21" s="9">
        <f>C21*PARAMETRI!$B$19</f>
        <v>231.65399999999997</v>
      </c>
      <c r="F21" s="9">
        <f>C21*PARAMETRI!$C$19</f>
        <v>154.43600000000001</v>
      </c>
      <c r="G21" s="9">
        <f t="shared" si="1"/>
        <v>386.09</v>
      </c>
    </row>
    <row r="22" spans="1:7" x14ac:dyDescent="0.25">
      <c r="A22" s="8" t="s">
        <v>78</v>
      </c>
      <c r="B22" s="8" t="s">
        <v>117</v>
      </c>
      <c r="C22" s="10">
        <v>2167.6799999999998</v>
      </c>
      <c r="D22" s="14">
        <v>0</v>
      </c>
      <c r="E22" s="9">
        <f>C22*PARAMETRI!$B$19</f>
        <v>1300.6079999999999</v>
      </c>
      <c r="F22" s="9">
        <f>C22*PARAMETRI!$C$19</f>
        <v>867.072</v>
      </c>
      <c r="G22" s="9">
        <f t="shared" si="1"/>
        <v>2167.6799999999998</v>
      </c>
    </row>
    <row r="23" spans="1:7" x14ac:dyDescent="0.25">
      <c r="A23" s="8" t="s">
        <v>78</v>
      </c>
      <c r="B23" s="8" t="s">
        <v>118</v>
      </c>
      <c r="C23" s="10">
        <v>2238.6999999999998</v>
      </c>
      <c r="D23" s="14">
        <v>0</v>
      </c>
      <c r="E23" s="9">
        <f>C23*PARAMETRI!$B$19</f>
        <v>1343.2199999999998</v>
      </c>
      <c r="F23" s="9">
        <f>C23*PARAMETRI!$C$19</f>
        <v>895.48</v>
      </c>
      <c r="G23" s="9">
        <f t="shared" si="1"/>
        <v>2238.6999999999998</v>
      </c>
    </row>
    <row r="24" spans="1:7" x14ac:dyDescent="0.25">
      <c r="A24" s="8" t="s">
        <v>78</v>
      </c>
      <c r="B24" s="8" t="s">
        <v>119</v>
      </c>
      <c r="C24" s="10">
        <v>3912.02</v>
      </c>
      <c r="D24" s="14">
        <v>0</v>
      </c>
      <c r="E24" s="9">
        <f>C24*PARAMETRI!$B$19</f>
        <v>2347.212</v>
      </c>
      <c r="F24" s="9">
        <f>C24*PARAMETRI!$C$19</f>
        <v>1564.808</v>
      </c>
      <c r="G24" s="9">
        <f t="shared" si="1"/>
        <v>3912.02</v>
      </c>
    </row>
    <row r="25" spans="1:7" x14ac:dyDescent="0.25">
      <c r="A25" s="8" t="s">
        <v>78</v>
      </c>
      <c r="B25" s="8" t="s">
        <v>120</v>
      </c>
      <c r="C25" s="10">
        <v>1498.78</v>
      </c>
      <c r="D25" s="14">
        <v>0</v>
      </c>
      <c r="E25" s="9">
        <f>C25*PARAMETRI!$B$19</f>
        <v>899.26799999999992</v>
      </c>
      <c r="F25" s="9">
        <f>C25*PARAMETRI!$C$19</f>
        <v>599.51200000000006</v>
      </c>
      <c r="G25" s="9">
        <f t="shared" si="1"/>
        <v>1498.78</v>
      </c>
    </row>
    <row r="26" spans="1:7" x14ac:dyDescent="0.25">
      <c r="A26" s="8" t="s">
        <v>78</v>
      </c>
      <c r="B26" s="8" t="s">
        <v>121</v>
      </c>
      <c r="C26" s="10">
        <v>939.68</v>
      </c>
      <c r="D26" s="14">
        <v>0</v>
      </c>
      <c r="E26" s="9">
        <f>C26*PARAMETRI!$B$19</f>
        <v>563.80799999999999</v>
      </c>
      <c r="F26" s="9">
        <f>C26*PARAMETRI!$C$19</f>
        <v>375.87200000000001</v>
      </c>
      <c r="G26" s="9">
        <f t="shared" si="1"/>
        <v>939.68000000000006</v>
      </c>
    </row>
    <row r="27" spans="1:7" x14ac:dyDescent="0.25">
      <c r="A27" s="8" t="s">
        <v>78</v>
      </c>
      <c r="B27" s="8" t="s">
        <v>122</v>
      </c>
      <c r="C27" s="10">
        <v>46.8</v>
      </c>
      <c r="D27" s="14">
        <v>0</v>
      </c>
      <c r="E27" s="9">
        <f>C27*PARAMETRI!$B$19</f>
        <v>28.08</v>
      </c>
      <c r="F27" s="9">
        <f>C27*PARAMETRI!$C$19</f>
        <v>18.72</v>
      </c>
      <c r="G27" s="9">
        <f t="shared" si="1"/>
        <v>46.8</v>
      </c>
    </row>
    <row r="28" spans="1:7" x14ac:dyDescent="0.25">
      <c r="A28" s="8" t="s">
        <v>78</v>
      </c>
      <c r="B28" s="8" t="s">
        <v>123</v>
      </c>
      <c r="C28" s="10">
        <v>0</v>
      </c>
      <c r="D28" s="14">
        <v>0</v>
      </c>
      <c r="E28" s="9">
        <f>C28*PARAMETRI!$B$19</f>
        <v>0</v>
      </c>
      <c r="F28" s="9">
        <f>C28*PARAMETRI!$C$19</f>
        <v>0</v>
      </c>
      <c r="G28" s="9">
        <f t="shared" si="1"/>
        <v>0</v>
      </c>
    </row>
    <row r="29" spans="1:7" x14ac:dyDescent="0.25">
      <c r="A29" s="8" t="s">
        <v>78</v>
      </c>
      <c r="B29" s="8" t="s">
        <v>123</v>
      </c>
      <c r="C29" s="10">
        <v>0</v>
      </c>
      <c r="D29" s="14">
        <v>0</v>
      </c>
      <c r="E29" s="9">
        <f>C29*PARAMETRI!$B$19</f>
        <v>0</v>
      </c>
      <c r="F29" s="9">
        <f>C29*PARAMETRI!$C$19</f>
        <v>0</v>
      </c>
      <c r="G29" s="9">
        <f t="shared" si="1"/>
        <v>0</v>
      </c>
    </row>
    <row r="30" spans="1:7" x14ac:dyDescent="0.25">
      <c r="A30" s="8" t="s">
        <v>78</v>
      </c>
      <c r="B30" s="8" t="s">
        <v>123</v>
      </c>
      <c r="C30" s="10">
        <v>0</v>
      </c>
      <c r="D30" s="14">
        <v>0</v>
      </c>
      <c r="E30" s="9">
        <f>C30*PARAMETRI!$B$19</f>
        <v>0</v>
      </c>
      <c r="F30" s="9">
        <f>C30*PARAMETRI!$C$19</f>
        <v>0</v>
      </c>
      <c r="G30" s="9">
        <f t="shared" si="1"/>
        <v>0</v>
      </c>
    </row>
    <row r="31" spans="1:7" x14ac:dyDescent="0.25">
      <c r="A31" s="8" t="s">
        <v>78</v>
      </c>
      <c r="B31" s="8" t="s">
        <v>123</v>
      </c>
      <c r="C31" s="10">
        <v>0</v>
      </c>
      <c r="D31" s="14">
        <v>0</v>
      </c>
      <c r="E31" s="9">
        <f>C31*PARAMETRI!$B$19</f>
        <v>0</v>
      </c>
      <c r="F31" s="9">
        <f>C31*PARAMETRI!$C$19</f>
        <v>0</v>
      </c>
      <c r="G31" s="9">
        <f t="shared" si="1"/>
        <v>0</v>
      </c>
    </row>
    <row r="32" spans="1:7" x14ac:dyDescent="0.25">
      <c r="A32" s="24" t="s">
        <v>124</v>
      </c>
      <c r="B32" s="24"/>
      <c r="C32" s="13">
        <f>SUM(C16:C31)</f>
        <v>17499.84</v>
      </c>
      <c r="D32" s="13">
        <f>SUM(D16:D31)</f>
        <v>0</v>
      </c>
      <c r="E32" s="13">
        <f>SUM(E16:E31)</f>
        <v>10499.904</v>
      </c>
      <c r="F32" s="13">
        <f>SUM(F16:F31)</f>
        <v>6999.9360000000006</v>
      </c>
      <c r="G32" s="13">
        <f>SUM(G16:G31)</f>
        <v>17499.84</v>
      </c>
    </row>
    <row r="34" spans="1:7" x14ac:dyDescent="0.25">
      <c r="A34" s="25" t="s">
        <v>125</v>
      </c>
      <c r="B34" s="25"/>
      <c r="C34" s="15">
        <f>C13+C32</f>
        <v>507458.76999999996</v>
      </c>
      <c r="D34" s="15">
        <f>D13+D32</f>
        <v>11604.93</v>
      </c>
      <c r="E34" s="15">
        <f>E13+E32</f>
        <v>213446.43400000001</v>
      </c>
      <c r="F34" s="15">
        <f>F13+F32</f>
        <v>294012.33600000001</v>
      </c>
      <c r="G34" s="15">
        <f>E34+F34</f>
        <v>507458.77</v>
      </c>
    </row>
  </sheetData>
  <mergeCells count="6">
    <mergeCell ref="A34:B34"/>
    <mergeCell ref="A1:G1"/>
    <mergeCell ref="A3:G3"/>
    <mergeCell ref="A13:B13"/>
    <mergeCell ref="A15:G15"/>
    <mergeCell ref="A32:B32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8"/>
  <sheetViews>
    <sheetView zoomScaleNormal="100" workbookViewId="0">
      <pane ySplit="5" topLeftCell="A6" activePane="bottomLeft" state="frozen"/>
      <selection pane="bottomLeft" activeCell="D42" sqref="D42"/>
    </sheetView>
  </sheetViews>
  <sheetFormatPr defaultColWidth="8.7109375" defaultRowHeight="15" x14ac:dyDescent="0.25"/>
  <cols>
    <col min="1" max="1" width="22" customWidth="1"/>
    <col min="2" max="2" width="56" customWidth="1"/>
    <col min="3" max="3" width="20" customWidth="1"/>
    <col min="4" max="6" width="13" customWidth="1"/>
  </cols>
  <sheetData>
    <row r="1" spans="1:6" x14ac:dyDescent="0.25">
      <c r="A1" s="22" t="s">
        <v>126</v>
      </c>
      <c r="B1" s="22"/>
      <c r="C1" s="22"/>
      <c r="D1" s="22"/>
      <c r="E1" s="22"/>
      <c r="F1" s="22"/>
    </row>
    <row r="2" spans="1:6" x14ac:dyDescent="0.25">
      <c r="A2" s="22" t="s">
        <v>127</v>
      </c>
      <c r="B2" s="22"/>
      <c r="C2" s="22"/>
      <c r="D2" s="22"/>
      <c r="E2" s="22"/>
      <c r="F2" s="22"/>
    </row>
    <row r="3" spans="1:6" x14ac:dyDescent="0.25">
      <c r="A3" s="31" t="s">
        <v>128</v>
      </c>
      <c r="B3" s="31"/>
      <c r="C3" s="31"/>
      <c r="D3" s="31"/>
      <c r="E3" s="31"/>
      <c r="F3" s="31"/>
    </row>
    <row r="5" spans="1:6" ht="30" customHeight="1" x14ac:dyDescent="0.25">
      <c r="A5" s="7" t="s">
        <v>129</v>
      </c>
      <c r="B5" s="7" t="s">
        <v>130</v>
      </c>
      <c r="C5" s="7" t="s">
        <v>131</v>
      </c>
      <c r="D5" s="7" t="s">
        <v>132</v>
      </c>
      <c r="E5" s="7" t="s">
        <v>133</v>
      </c>
      <c r="F5" s="7" t="s">
        <v>134</v>
      </c>
    </row>
    <row r="6" spans="1:6" ht="23.25" customHeight="1" x14ac:dyDescent="0.25">
      <c r="A6" s="16"/>
      <c r="B6" s="17" t="s">
        <v>135</v>
      </c>
      <c r="C6" s="18">
        <f>PARAMETRI!B11</f>
        <v>90588.160000000003</v>
      </c>
      <c r="D6" s="18">
        <f>PARAMETRI!B11</f>
        <v>90588.160000000003</v>
      </c>
      <c r="E6" s="18">
        <f>D45</f>
        <v>77736.701000000001</v>
      </c>
      <c r="F6" s="18">
        <f>PARAMETRI!B11</f>
        <v>90588.160000000003</v>
      </c>
    </row>
    <row r="8" spans="1:6" x14ac:dyDescent="0.25">
      <c r="A8" s="30" t="s">
        <v>136</v>
      </c>
      <c r="B8" s="30"/>
      <c r="C8" s="30"/>
      <c r="D8" s="30"/>
      <c r="E8" s="30"/>
      <c r="F8" s="30"/>
    </row>
    <row r="9" spans="1:6" x14ac:dyDescent="0.25">
      <c r="A9" s="19" t="s">
        <v>137</v>
      </c>
      <c r="B9" s="19" t="s">
        <v>138</v>
      </c>
      <c r="C9" s="19" t="s">
        <v>139</v>
      </c>
      <c r="D9" s="19" t="s">
        <v>139</v>
      </c>
      <c r="E9" s="19" t="s">
        <v>139</v>
      </c>
      <c r="F9" s="19" t="s">
        <v>139</v>
      </c>
    </row>
    <row r="10" spans="1:6" x14ac:dyDescent="0.25">
      <c r="A10" s="19" t="s">
        <v>140</v>
      </c>
      <c r="B10" s="19" t="s">
        <v>141</v>
      </c>
      <c r="C10" s="13">
        <f>C11+C12+C13+C14+C15</f>
        <v>466889.95</v>
      </c>
      <c r="D10" s="13">
        <f>D11+D12+D13+D14+D15</f>
        <v>200594.935</v>
      </c>
      <c r="E10" s="13">
        <f>E11+E12+E13+E14+E15</f>
        <v>266295.01500000001</v>
      </c>
      <c r="F10" s="13">
        <f>F11+F12+F13+F14+F15</f>
        <v>466889.95</v>
      </c>
    </row>
    <row r="11" spans="1:6" x14ac:dyDescent="0.25">
      <c r="A11" s="8" t="s">
        <v>142</v>
      </c>
      <c r="B11" s="8" t="s">
        <v>143</v>
      </c>
      <c r="C11" s="9">
        <f>ENTRATE!G5+ENTRATE!G6+ENTRATE!G7</f>
        <v>32763</v>
      </c>
      <c r="D11" s="9">
        <f>ENTRATE!E5+ENTRATE!E6+ENTRATE!E7</f>
        <v>32763</v>
      </c>
      <c r="E11" s="9">
        <f>ENTRATE!F5+ENTRATE!F6+ENTRATE!F7</f>
        <v>0</v>
      </c>
      <c r="F11" s="9">
        <f>ENTRATE!G5+ENTRATE!G6+ENTRATE!G7</f>
        <v>32763</v>
      </c>
    </row>
    <row r="12" spans="1:6" x14ac:dyDescent="0.25">
      <c r="A12" s="8" t="s">
        <v>144</v>
      </c>
      <c r="B12" s="8" t="s">
        <v>145</v>
      </c>
      <c r="C12" s="9">
        <f>ENTRATE!G8+ENTRATE!G9+ENTRATE!G10+ENTRATE!G11+ENTRATE!G12+ENTRATE!G13+ENTRATE!G35+ENTRATE!G36+ENTRATE!G37</f>
        <v>62097.5</v>
      </c>
      <c r="D12" s="9">
        <f>ENTRATE!E8+ENTRATE!E9+ENTRATE!E10+ENTRATE!E11+ENTRATE!E12+ENTRATE!E13+ENTRATE!E35+ENTRATE!E36+ENTRATE!E37</f>
        <v>56223.1</v>
      </c>
      <c r="E12" s="9">
        <f>ENTRATE!F8+ENTRATE!F9+ENTRATE!F10+ENTRATE!F11+ENTRATE!F12+ENTRATE!F13+ENTRATE!F35+ENTRATE!F36+ENTRATE!F37</f>
        <v>5874.4</v>
      </c>
      <c r="F12" s="9">
        <f>ENTRATE!G8+ENTRATE!G9+ENTRATE!G10+ENTRATE!G11+ENTRATE!G12+ENTRATE!G13+ENTRATE!G35+ENTRATE!G36+ENTRATE!G37</f>
        <v>62097.5</v>
      </c>
    </row>
    <row r="13" spans="1:6" x14ac:dyDescent="0.25">
      <c r="A13" s="8" t="s">
        <v>146</v>
      </c>
      <c r="B13" s="8" t="s">
        <v>147</v>
      </c>
      <c r="C13" s="8" t="s">
        <v>139</v>
      </c>
      <c r="D13" s="8" t="s">
        <v>139</v>
      </c>
      <c r="E13" s="8" t="s">
        <v>139</v>
      </c>
      <c r="F13" s="8" t="s">
        <v>139</v>
      </c>
    </row>
    <row r="14" spans="1:6" x14ac:dyDescent="0.25">
      <c r="A14" s="8" t="s">
        <v>148</v>
      </c>
      <c r="B14" s="8" t="s">
        <v>149</v>
      </c>
      <c r="C14" s="8" t="s">
        <v>139</v>
      </c>
      <c r="D14" s="8" t="s">
        <v>139</v>
      </c>
      <c r="E14" s="8" t="s">
        <v>139</v>
      </c>
      <c r="F14" s="8" t="s">
        <v>139</v>
      </c>
    </row>
    <row r="15" spans="1:6" x14ac:dyDescent="0.25">
      <c r="A15" s="8" t="s">
        <v>150</v>
      </c>
      <c r="B15" s="8" t="s">
        <v>151</v>
      </c>
      <c r="C15" s="9">
        <f>ENTRATE!G18+ENTRATE!G19+ENTRATE!G20+ENTRATE!G21+ENTRATE!G22+ENTRATE!G23+ENTRATE!G24+ENTRATE!G25+ENTRATE!G26+ENTRATE!G27+ENTRATE!G28+ENTRATE!G29+ENTRATE!G30+ENTRATE!G31+ENTRATE!G32+ENTRATE!G33+ENTRATE!G34</f>
        <v>372029.45</v>
      </c>
      <c r="D15" s="9">
        <f>ENTRATE!E18+ENTRATE!E19+ENTRATE!E20+ENTRATE!E21+ENTRATE!E22+ENTRATE!E23+ENTRATE!E24+ENTRATE!E25+ENTRATE!E26+ENTRATE!E27+ENTRATE!E28+ENTRATE!E29+ENTRATE!E30+ENTRATE!E31+ENTRATE!E32+ENTRATE!E33+ENTRATE!E34</f>
        <v>111608.83500000001</v>
      </c>
      <c r="E15" s="9">
        <f>ENTRATE!F18+ENTRATE!F19+ENTRATE!F20+ENTRATE!F21+ENTRATE!F22+ENTRATE!F23+ENTRATE!F24+ENTRATE!F25+ENTRATE!F26+ENTRATE!F27+ENTRATE!F28+ENTRATE!F29+ENTRATE!F30+ENTRATE!F31+ENTRATE!F32+ENTRATE!F33+ENTRATE!F34</f>
        <v>260420.61499999999</v>
      </c>
      <c r="F15" s="9">
        <f>ENTRATE!G18+ENTRATE!G19+ENTRATE!G20+ENTRATE!G21+ENTRATE!G22+ENTRATE!G23+ENTRATE!G24+ENTRATE!G25+ENTRATE!G26+ENTRATE!G27+ENTRATE!G28+ENTRATE!G29+ENTRATE!G30+ENTRATE!G31+ENTRATE!G32+ENTRATE!G33+ENTRATE!G34</f>
        <v>372029.45</v>
      </c>
    </row>
    <row r="16" spans="1:6" x14ac:dyDescent="0.25">
      <c r="A16" s="19" t="s">
        <v>152</v>
      </c>
      <c r="B16" s="19" t="s">
        <v>153</v>
      </c>
      <c r="C16" s="13">
        <f>C17+C18</f>
        <v>0.04</v>
      </c>
      <c r="D16" s="13">
        <f>D17+D18</f>
        <v>0.04</v>
      </c>
      <c r="E16" s="13">
        <f>E17+E18</f>
        <v>0</v>
      </c>
      <c r="F16" s="13">
        <f>F17+F18</f>
        <v>0.04</v>
      </c>
    </row>
    <row r="17" spans="1:6" x14ac:dyDescent="0.25">
      <c r="A17" s="8" t="s">
        <v>154</v>
      </c>
      <c r="B17" s="8" t="s">
        <v>155</v>
      </c>
      <c r="C17" s="9">
        <f>ENTRATE!G14</f>
        <v>0.04</v>
      </c>
      <c r="D17" s="9">
        <f>ENTRATE!E14</f>
        <v>0.04</v>
      </c>
      <c r="E17" s="9">
        <f>ENTRATE!F14</f>
        <v>0</v>
      </c>
      <c r="F17" s="9">
        <f>ENTRATE!G14</f>
        <v>0.04</v>
      </c>
    </row>
    <row r="18" spans="1:6" x14ac:dyDescent="0.25">
      <c r="A18" s="8" t="s">
        <v>156</v>
      </c>
      <c r="B18" s="8" t="s">
        <v>157</v>
      </c>
      <c r="C18" s="8" t="s">
        <v>139</v>
      </c>
      <c r="D18" s="8" t="s">
        <v>139</v>
      </c>
      <c r="E18" s="8" t="s">
        <v>139</v>
      </c>
      <c r="F18" s="8" t="s">
        <v>139</v>
      </c>
    </row>
    <row r="19" spans="1:6" x14ac:dyDescent="0.25">
      <c r="A19" s="19" t="s">
        <v>158</v>
      </c>
      <c r="B19" s="19" t="s">
        <v>159</v>
      </c>
      <c r="C19" s="19" t="s">
        <v>139</v>
      </c>
      <c r="D19" s="19" t="s">
        <v>139</v>
      </c>
      <c r="E19" s="19" t="s">
        <v>139</v>
      </c>
      <c r="F19" s="19" t="s">
        <v>139</v>
      </c>
    </row>
    <row r="20" spans="1:6" x14ac:dyDescent="0.25">
      <c r="A20" s="19" t="s">
        <v>160</v>
      </c>
      <c r="B20" s="19" t="s">
        <v>161</v>
      </c>
      <c r="C20" s="19" t="s">
        <v>139</v>
      </c>
      <c r="D20" s="19" t="s">
        <v>139</v>
      </c>
      <c r="E20" s="19" t="s">
        <v>139</v>
      </c>
      <c r="F20" s="19" t="s">
        <v>139</v>
      </c>
    </row>
    <row r="21" spans="1:6" x14ac:dyDescent="0.25">
      <c r="A21" s="19" t="s">
        <v>162</v>
      </c>
      <c r="B21" s="19" t="s">
        <v>163</v>
      </c>
      <c r="C21" s="19" t="s">
        <v>139</v>
      </c>
      <c r="D21" s="19" t="s">
        <v>139</v>
      </c>
      <c r="E21" s="19" t="s">
        <v>139</v>
      </c>
      <c r="F21" s="19" t="s">
        <v>139</v>
      </c>
    </row>
    <row r="22" spans="1:6" x14ac:dyDescent="0.25">
      <c r="A22" s="19" t="s">
        <v>164</v>
      </c>
      <c r="B22" s="19" t="s">
        <v>165</v>
      </c>
      <c r="C22" s="19" t="s">
        <v>139</v>
      </c>
      <c r="D22" s="19" t="s">
        <v>139</v>
      </c>
      <c r="E22" s="19" t="s">
        <v>139</v>
      </c>
      <c r="F22" s="19" t="s">
        <v>139</v>
      </c>
    </row>
    <row r="23" spans="1:6" x14ac:dyDescent="0.25">
      <c r="A23" s="8" t="s">
        <v>166</v>
      </c>
      <c r="B23" s="8" t="s">
        <v>167</v>
      </c>
      <c r="C23" s="8" t="s">
        <v>139</v>
      </c>
      <c r="D23" s="8" t="s">
        <v>139</v>
      </c>
      <c r="E23" s="8" t="s">
        <v>139</v>
      </c>
      <c r="F23" s="8" t="s">
        <v>139</v>
      </c>
    </row>
    <row r="24" spans="1:6" x14ac:dyDescent="0.25">
      <c r="A24" s="19"/>
      <c r="B24" s="19" t="s">
        <v>168</v>
      </c>
      <c r="C24" s="13">
        <f>ENTRATE!G40</f>
        <v>466889.98999999993</v>
      </c>
      <c r="D24" s="13">
        <f>ENTRATE!E40</f>
        <v>200594.97499999998</v>
      </c>
      <c r="E24" s="13">
        <f>ENTRATE!F40</f>
        <v>266295.01499999996</v>
      </c>
      <c r="F24" s="13">
        <f>ENTRATE!G40</f>
        <v>466889.98999999993</v>
      </c>
    </row>
    <row r="25" spans="1:6" x14ac:dyDescent="0.25">
      <c r="A25" s="19"/>
      <c r="B25" s="19" t="s">
        <v>169</v>
      </c>
      <c r="C25" s="13">
        <f>PARAMETRI!B11+C24</f>
        <v>557478.14999999991</v>
      </c>
      <c r="D25" s="13">
        <f>PARAMETRI!B11+D24</f>
        <v>291183.13500000001</v>
      </c>
      <c r="E25" s="13">
        <f>PARAMETRI!B11+E24</f>
        <v>356883.17499999993</v>
      </c>
      <c r="F25" s="13">
        <f>PARAMETRI!B11+F24</f>
        <v>557478.14999999991</v>
      </c>
    </row>
    <row r="27" spans="1:6" x14ac:dyDescent="0.25">
      <c r="A27" s="30" t="s">
        <v>170</v>
      </c>
      <c r="B27" s="30"/>
      <c r="C27" s="30"/>
      <c r="D27" s="30"/>
      <c r="E27" s="30"/>
      <c r="F27" s="30"/>
    </row>
    <row r="28" spans="1:6" x14ac:dyDescent="0.25">
      <c r="A28" s="19" t="s">
        <v>171</v>
      </c>
      <c r="B28" s="19" t="s">
        <v>172</v>
      </c>
      <c r="C28" s="13">
        <f>C29+C30+C31+C32+C33+C34</f>
        <v>507458.76999999996</v>
      </c>
      <c r="D28" s="13">
        <f>D29+D30+D31+D32+D33+D34</f>
        <v>213446.43400000004</v>
      </c>
      <c r="E28" s="13">
        <f>E29+E30+E31+E32+E33+E34</f>
        <v>294012.33599999995</v>
      </c>
      <c r="F28" s="13">
        <f>F29+F30+F31+F32+F33+F34</f>
        <v>507458.76999999996</v>
      </c>
    </row>
    <row r="29" spans="1:6" x14ac:dyDescent="0.25">
      <c r="A29" s="8" t="s">
        <v>173</v>
      </c>
      <c r="B29" s="8" t="s">
        <v>174</v>
      </c>
      <c r="C29" s="8" t="s">
        <v>139</v>
      </c>
      <c r="D29" s="8" t="s">
        <v>139</v>
      </c>
      <c r="E29" s="8" t="s">
        <v>139</v>
      </c>
      <c r="F29" s="8" t="s">
        <v>139</v>
      </c>
    </row>
    <row r="30" spans="1:6" x14ac:dyDescent="0.25">
      <c r="A30" s="8" t="s">
        <v>175</v>
      </c>
      <c r="B30" s="8" t="s">
        <v>176</v>
      </c>
      <c r="C30" s="8" t="s">
        <v>139</v>
      </c>
      <c r="D30" s="8" t="s">
        <v>139</v>
      </c>
      <c r="E30" s="8" t="s">
        <v>139</v>
      </c>
      <c r="F30" s="8" t="s">
        <v>139</v>
      </c>
    </row>
    <row r="31" spans="1:6" x14ac:dyDescent="0.25">
      <c r="A31" s="8" t="s">
        <v>177</v>
      </c>
      <c r="B31" s="8" t="s">
        <v>178</v>
      </c>
      <c r="C31" s="9">
        <f>SPESE!G4+SPESE!G5+SPESE!G6+SPESE!G7+SPESE!G8+SPESE!G32</f>
        <v>333429.95</v>
      </c>
      <c r="D31" s="9">
        <f>SPESE!E4+SPESE!E5+SPESE!E6+SPESE!E7+SPESE!E8+SPESE!E32</f>
        <v>143019.45200000002</v>
      </c>
      <c r="E31" s="9">
        <f>SPESE!F4+SPESE!F5+SPESE!F6+SPESE!F7+SPESE!F8+SPESE!F32</f>
        <v>190410.49799999996</v>
      </c>
      <c r="F31" s="9">
        <f>SPESE!G4+SPESE!G5+SPESE!G6+SPESE!G7+SPESE!G8+SPESE!G32</f>
        <v>333429.95</v>
      </c>
    </row>
    <row r="32" spans="1:6" x14ac:dyDescent="0.25">
      <c r="A32" s="8" t="s">
        <v>179</v>
      </c>
      <c r="B32" s="8" t="s">
        <v>180</v>
      </c>
      <c r="C32" s="8" t="s">
        <v>139</v>
      </c>
      <c r="D32" s="8" t="s">
        <v>139</v>
      </c>
      <c r="E32" s="8" t="s">
        <v>139</v>
      </c>
      <c r="F32" s="8" t="s">
        <v>139</v>
      </c>
    </row>
    <row r="33" spans="1:6" x14ac:dyDescent="0.25">
      <c r="A33" s="8" t="s">
        <v>181</v>
      </c>
      <c r="B33" s="8" t="s">
        <v>182</v>
      </c>
      <c r="C33" s="9">
        <f>SPESE!G9+SPESE!G10+SPESE!G11</f>
        <v>172259.02</v>
      </c>
      <c r="D33" s="9">
        <f>SPESE!E9+SPESE!E10+SPESE!E11</f>
        <v>69719.062000000005</v>
      </c>
      <c r="E33" s="9">
        <f>SPESE!F9+SPESE!F10+SPESE!F11</f>
        <v>102539.95799999998</v>
      </c>
      <c r="F33" s="9">
        <f>SPESE!G9+SPESE!G10+SPESE!G11</f>
        <v>172259.02</v>
      </c>
    </row>
    <row r="34" spans="1:6" x14ac:dyDescent="0.25">
      <c r="A34" s="8" t="s">
        <v>183</v>
      </c>
      <c r="B34" s="8" t="s">
        <v>184</v>
      </c>
      <c r="C34" s="9">
        <f>SPESE!G12</f>
        <v>1769.8</v>
      </c>
      <c r="D34" s="9">
        <f>SPESE!E12</f>
        <v>707.92000000000007</v>
      </c>
      <c r="E34" s="9">
        <f>SPESE!F12</f>
        <v>1061.8799999999999</v>
      </c>
      <c r="F34" s="9">
        <f>SPESE!G12</f>
        <v>1769.8</v>
      </c>
    </row>
    <row r="35" spans="1:6" x14ac:dyDescent="0.25">
      <c r="A35" s="19" t="s">
        <v>185</v>
      </c>
      <c r="B35" s="19" t="s">
        <v>186</v>
      </c>
      <c r="C35" s="19" t="s">
        <v>139</v>
      </c>
      <c r="D35" s="19" t="s">
        <v>139</v>
      </c>
      <c r="E35" s="19" t="s">
        <v>139</v>
      </c>
      <c r="F35" s="19" t="s">
        <v>139</v>
      </c>
    </row>
    <row r="36" spans="1:6" x14ac:dyDescent="0.25">
      <c r="A36" s="8" t="s">
        <v>187</v>
      </c>
      <c r="B36" s="8" t="s">
        <v>188</v>
      </c>
      <c r="C36" s="8" t="s">
        <v>139</v>
      </c>
      <c r="D36" s="8" t="s">
        <v>139</v>
      </c>
      <c r="E36" s="8" t="s">
        <v>139</v>
      </c>
      <c r="F36" s="8" t="s">
        <v>139</v>
      </c>
    </row>
    <row r="37" spans="1:6" x14ac:dyDescent="0.25">
      <c r="A37" s="19" t="s">
        <v>189</v>
      </c>
      <c r="B37" s="19" t="s">
        <v>190</v>
      </c>
      <c r="C37" s="19" t="s">
        <v>139</v>
      </c>
      <c r="D37" s="19" t="s">
        <v>139</v>
      </c>
      <c r="E37" s="19" t="s">
        <v>139</v>
      </c>
      <c r="F37" s="19" t="s">
        <v>139</v>
      </c>
    </row>
    <row r="38" spans="1:6" x14ac:dyDescent="0.25">
      <c r="A38" s="19" t="s">
        <v>191</v>
      </c>
      <c r="B38" s="19" t="s">
        <v>192</v>
      </c>
      <c r="C38" s="19" t="s">
        <v>139</v>
      </c>
      <c r="D38" s="19" t="s">
        <v>139</v>
      </c>
      <c r="E38" s="19" t="s">
        <v>139</v>
      </c>
      <c r="F38" s="19" t="s">
        <v>139</v>
      </c>
    </row>
    <row r="39" spans="1:6" x14ac:dyDescent="0.25">
      <c r="A39" s="19" t="s">
        <v>193</v>
      </c>
      <c r="B39" s="19" t="s">
        <v>194</v>
      </c>
      <c r="C39" s="19" t="s">
        <v>139</v>
      </c>
      <c r="D39" s="19" t="s">
        <v>139</v>
      </c>
      <c r="E39" s="19" t="s">
        <v>139</v>
      </c>
      <c r="F39" s="19" t="s">
        <v>139</v>
      </c>
    </row>
    <row r="40" spans="1:6" x14ac:dyDescent="0.25">
      <c r="A40" s="19" t="s">
        <v>195</v>
      </c>
      <c r="B40" s="19" t="s">
        <v>196</v>
      </c>
      <c r="C40" s="19" t="s">
        <v>139</v>
      </c>
      <c r="D40" s="19" t="s">
        <v>139</v>
      </c>
      <c r="E40" s="19" t="s">
        <v>139</v>
      </c>
      <c r="F40" s="19" t="s">
        <v>139</v>
      </c>
    </row>
    <row r="41" spans="1:6" x14ac:dyDescent="0.25">
      <c r="A41" s="8" t="s">
        <v>197</v>
      </c>
      <c r="B41" s="8" t="s">
        <v>198</v>
      </c>
      <c r="C41" s="8" t="s">
        <v>139</v>
      </c>
      <c r="D41" s="8" t="s">
        <v>139</v>
      </c>
      <c r="E41" s="8" t="s">
        <v>139</v>
      </c>
      <c r="F41" s="8" t="s">
        <v>139</v>
      </c>
    </row>
    <row r="42" spans="1:6" x14ac:dyDescent="0.25">
      <c r="A42" s="19"/>
      <c r="B42" s="19" t="s">
        <v>199</v>
      </c>
      <c r="C42" s="13">
        <f>SPESE!G34</f>
        <v>507458.77</v>
      </c>
      <c r="D42" s="13">
        <f>SPESE!E34</f>
        <v>213446.43400000001</v>
      </c>
      <c r="E42" s="13">
        <f>SPESE!F34</f>
        <v>294012.33600000001</v>
      </c>
      <c r="F42" s="13">
        <f>SPESE!G34</f>
        <v>507458.77</v>
      </c>
    </row>
    <row r="44" spans="1:6" x14ac:dyDescent="0.25">
      <c r="A44" s="30" t="s">
        <v>200</v>
      </c>
      <c r="B44" s="30"/>
      <c r="C44" s="30"/>
      <c r="D44" s="30"/>
      <c r="E44" s="30"/>
      <c r="F44" s="30"/>
    </row>
    <row r="45" spans="1:6" ht="23.25" customHeight="1" x14ac:dyDescent="0.25">
      <c r="A45" s="16"/>
      <c r="B45" s="17" t="s">
        <v>201</v>
      </c>
      <c r="C45" s="18">
        <f>PARAMETRI!B11+D24-D42</f>
        <v>77736.701000000001</v>
      </c>
      <c r="D45" s="18">
        <f>PARAMETRI!B11+D24-D42</f>
        <v>77736.701000000001</v>
      </c>
      <c r="E45" s="18">
        <f>PARAMETRI!B11+D24-D42</f>
        <v>77736.701000000001</v>
      </c>
      <c r="F45" s="18">
        <f>PARAMETRI!B11+D24-D42</f>
        <v>77736.701000000001</v>
      </c>
    </row>
    <row r="46" spans="1:6" x14ac:dyDescent="0.25">
      <c r="A46" s="16"/>
      <c r="B46" s="17" t="s">
        <v>202</v>
      </c>
      <c r="C46" s="18">
        <f>D45+E24-E42</f>
        <v>50019.379999999946</v>
      </c>
      <c r="D46" s="18">
        <f>D45+E24-E42</f>
        <v>50019.379999999946</v>
      </c>
      <c r="E46" s="18">
        <f>D45+E24-E42</f>
        <v>50019.379999999946</v>
      </c>
      <c r="F46" s="18">
        <f>D45+E24-E42</f>
        <v>50019.379999999946</v>
      </c>
    </row>
    <row r="48" spans="1:6" ht="27.75" customHeight="1" x14ac:dyDescent="0.25">
      <c r="A48" s="20"/>
      <c r="B48" s="20"/>
      <c r="C48" s="20"/>
      <c r="D48" s="20"/>
      <c r="E48" s="20"/>
      <c r="F48" s="20"/>
    </row>
  </sheetData>
  <mergeCells count="7">
    <mergeCell ref="A44:F44"/>
    <mergeCell ref="A48:F48"/>
    <mergeCell ref="A1:F1"/>
    <mergeCell ref="A2:F2"/>
    <mergeCell ref="A3:F3"/>
    <mergeCell ref="A8:F8"/>
    <mergeCell ref="A27:F27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PARAMETRI</vt:lpstr>
      <vt:lpstr>ENTRATE</vt:lpstr>
      <vt:lpstr>SPESE</vt:lpstr>
      <vt:lpstr>PIANO FLUSSI (MIM)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michela pergolini</cp:lastModifiedBy>
  <cp:revision>0</cp:revision>
  <dcterms:created xsi:type="dcterms:W3CDTF">2026-03-23T16:47:48Z</dcterms:created>
  <dcterms:modified xsi:type="dcterms:W3CDTF">2026-03-25T12:05:09Z</dcterms:modified>
  <dc:language>en-US</dc:language>
</cp:coreProperties>
</file>