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09 CONDIVISA\DS\CONVOCAZIONE RSU DEL 18 DICEMBRE 2025\"/>
    </mc:Choice>
  </mc:AlternateContent>
  <xr:revisionPtr revIDLastSave="0" documentId="13_ncr:1_{5ACD475F-7A57-404E-88C0-9468C6F8E116}" xr6:coauthVersionLast="36" xr6:coauthVersionMax="36" xr10:uidLastSave="{00000000-0000-0000-0000-000000000000}"/>
  <bookViews>
    <workbookView xWindow="0" yWindow="0" windowWidth="28800" windowHeight="11805" activeTab="2" xr2:uid="{00000000-000D-0000-FFFF-FFFF00000000}"/>
  </bookViews>
  <sheets>
    <sheet name="FIS DOCENTI" sheetId="1" r:id="rId1"/>
    <sheet name="FUNZ. STRUM. " sheetId="2" r:id="rId2"/>
    <sheet name="ore eccedenti" sheetId="3" r:id="rId3"/>
  </sheets>
  <calcPr calcId="191029"/>
</workbook>
</file>

<file path=xl/calcChain.xml><?xml version="1.0" encoding="utf-8"?>
<calcChain xmlns="http://schemas.openxmlformats.org/spreadsheetml/2006/main">
  <c r="D7" i="3" l="1"/>
  <c r="K15" i="1"/>
  <c r="K13" i="1"/>
  <c r="K12" i="1"/>
  <c r="K9" i="1"/>
  <c r="K8" i="1"/>
  <c r="K6" i="1"/>
  <c r="K5" i="1"/>
  <c r="K4" i="1"/>
  <c r="G75" i="1" l="1"/>
  <c r="F11" i="1"/>
  <c r="F13" i="1" l="1"/>
  <c r="F12" i="1"/>
  <c r="F10" i="1"/>
  <c r="F8" i="1"/>
  <c r="D17" i="3" l="1"/>
  <c r="D16" i="3"/>
  <c r="D15" i="3"/>
  <c r="D14" i="3"/>
  <c r="D19" i="3" s="1"/>
  <c r="G5" i="3"/>
  <c r="D17" i="2"/>
  <c r="D16" i="2"/>
  <c r="D15" i="2"/>
  <c r="D14" i="2"/>
  <c r="D13" i="2"/>
  <c r="D9" i="2"/>
  <c r="D12" i="2" s="1"/>
  <c r="D18" i="2" s="1"/>
  <c r="F110" i="1"/>
  <c r="F101" i="1"/>
  <c r="G101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G97" i="1" s="1"/>
  <c r="D108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G27" i="1"/>
  <c r="G26" i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G19" i="1"/>
  <c r="G18" i="1"/>
  <c r="E12" i="1"/>
  <c r="E9" i="1"/>
  <c r="E8" i="1"/>
  <c r="E4" i="1"/>
  <c r="D106" i="1" l="1"/>
  <c r="D110" i="1" s="1"/>
  <c r="D22" i="3"/>
  <c r="E10" i="1"/>
  <c r="G86" i="1"/>
  <c r="D107" i="1" s="1"/>
  <c r="F75" i="1"/>
  <c r="F86" i="1"/>
  <c r="F97" i="1"/>
  <c r="E11" i="1" l="1"/>
  <c r="H111" i="1" l="1"/>
  <c r="D111" i="1" s="1"/>
  <c r="F111" i="1" s="1"/>
  <c r="E13" i="1"/>
</calcChain>
</file>

<file path=xl/sharedStrings.xml><?xml version="1.0" encoding="utf-8"?>
<sst xmlns="http://schemas.openxmlformats.org/spreadsheetml/2006/main" count="191" uniqueCount="145">
  <si>
    <t>FONDO DELL’ISTITUZIONE SCOLASTICA – ANNO SCOLASTICO  2025/26</t>
  </si>
  <si>
    <t>Previsione</t>
  </si>
  <si>
    <t>lordo stato</t>
  </si>
  <si>
    <t>lordo dip.</t>
  </si>
  <si>
    <t>ATA</t>
  </si>
  <si>
    <t>Budget anno scolastico 2025/26</t>
  </si>
  <si>
    <t>FIS</t>
  </si>
  <si>
    <t>Ind. di direzione al Funzionario EQ</t>
  </si>
  <si>
    <t>VALORIZZ.</t>
  </si>
  <si>
    <t>tot</t>
  </si>
  <si>
    <t xml:space="preserve"> FIS (Docenti+Ata)decurtato dell'Indennità</t>
  </si>
  <si>
    <t>A.A. FIS + VAL</t>
  </si>
  <si>
    <t>Economie 2024/25 Fis Docenti + ATA</t>
  </si>
  <si>
    <t>C.S. FIS + VAL</t>
  </si>
  <si>
    <t>TOTALE FIS DA CONTRATTARE a.s.2025/26</t>
  </si>
  <si>
    <t>il FIS in percentuale 75% DOCENTI</t>
  </si>
  <si>
    <t>INC. SPECI.</t>
  </si>
  <si>
    <t>25/26</t>
  </si>
  <si>
    <t>VALORIZZAZIONE DEL PERSONALE SCOLASTICO</t>
  </si>
  <si>
    <t>75% docenti</t>
  </si>
  <si>
    <t>AA</t>
  </si>
  <si>
    <t>TOTALE FIS + valorizzazione personale docente a.s.25/26</t>
  </si>
  <si>
    <t>CS</t>
  </si>
  <si>
    <t>A</t>
  </si>
  <si>
    <r>
      <rPr>
        <b/>
        <sz val="9"/>
        <color theme="1"/>
        <rFont val="Verdana"/>
        <family val="2"/>
      </rPr>
      <t xml:space="preserve">INCARICHI </t>
    </r>
    <r>
      <rPr>
        <sz val="9"/>
        <color theme="1"/>
        <rFont val="Verdana"/>
        <family val="2"/>
      </rPr>
      <t>(ore a forfait)</t>
    </r>
  </si>
  <si>
    <t>N°</t>
  </si>
  <si>
    <t>TIPO DI ATTIVITA’: COLLABORATORI E FIDUCIARI</t>
  </si>
  <si>
    <t>NOMINATIVI</t>
  </si>
  <si>
    <t>ORE</t>
  </si>
  <si>
    <t>DOCENTI</t>
  </si>
  <si>
    <t>tot ore</t>
  </si>
  <si>
    <t>tot spesa</t>
  </si>
  <si>
    <t>Col.  Art. 25/165</t>
  </si>
  <si>
    <t>Secondo coll.  Art. 25/165</t>
  </si>
  <si>
    <t xml:space="preserve">Sup.Did. Org Infanzia "Cattaneo"   </t>
  </si>
  <si>
    <t xml:space="preserve">Sup. Did. Org. Primaria "Caroli"  </t>
  </si>
  <si>
    <t xml:space="preserve">Sup. Did. Org. Prim."Don Minzoni"  </t>
  </si>
  <si>
    <t xml:space="preserve">Sup. Did. Org. Secondaria "Nullo"   </t>
  </si>
  <si>
    <t>INCARICHI DI ISTITUTO</t>
  </si>
  <si>
    <t>Referente bullismo</t>
  </si>
  <si>
    <t>Coordinamento registro elettronico primaria</t>
  </si>
  <si>
    <t>Coordinamento registro elettronico secondaria</t>
  </si>
  <si>
    <t>Tutor Neoimmessi in ruolo</t>
  </si>
  <si>
    <t>INCARICHI DI PLESSO: NULLO</t>
  </si>
  <si>
    <t xml:space="preserve">Organizzazione orari Sec. 1° </t>
  </si>
  <si>
    <t>Coordinatori Sc. Sec di 1° (cl 1°-2°)</t>
  </si>
  <si>
    <t>Coordinatori Sc. Sec di 1° (cl.terze)</t>
  </si>
  <si>
    <t>Referente sostituzioni "Nullo"</t>
  </si>
  <si>
    <t xml:space="preserve">Referente Benessere (ed.civica) </t>
  </si>
  <si>
    <t>referente Intercultura</t>
  </si>
  <si>
    <t>Referente Inclusione</t>
  </si>
  <si>
    <t>referente continuità e orientamento</t>
  </si>
  <si>
    <t>Referente area innovazione digitale/informatica</t>
  </si>
  <si>
    <t>Referente Valutazione</t>
  </si>
  <si>
    <t>Referente Musicale</t>
  </si>
  <si>
    <t>Referente orto</t>
  </si>
  <si>
    <t>INCARICHI DI PLESSO: CAROLI</t>
  </si>
  <si>
    <t>Coordinatori di modulo</t>
  </si>
  <si>
    <t xml:space="preserve">Referente Sostituzioni "Caroli" </t>
  </si>
  <si>
    <t>Referente mensa "Caroli"</t>
  </si>
  <si>
    <t>INCARICHI DI PLESSO: DON MINZONI</t>
  </si>
  <si>
    <t xml:space="preserve">Referente Mensa "Don Minzoni"  </t>
  </si>
  <si>
    <t xml:space="preserve">Referente Sostituzioni "Don Minzoni" </t>
  </si>
  <si>
    <t>Referente aula natura</t>
  </si>
  <si>
    <t>INCARICHI DI PLESSO: CATTANEO</t>
  </si>
  <si>
    <t>Referente  Mensa  infanzia</t>
  </si>
  <si>
    <r>
      <rPr>
        <sz val="9"/>
        <color theme="1"/>
        <rFont val="Verdana"/>
        <family val="2"/>
      </rPr>
      <t xml:space="preserve">Referente </t>
    </r>
    <r>
      <rPr>
        <u/>
        <sz val="9"/>
        <color theme="1"/>
        <rFont val="Verdana"/>
        <family val="2"/>
      </rPr>
      <t>registro elettronico infanzia/instagram</t>
    </r>
  </si>
  <si>
    <t>Stesura orari</t>
  </si>
  <si>
    <t>Referente sostituzioni</t>
  </si>
  <si>
    <t xml:space="preserve">Referente Benessere </t>
  </si>
  <si>
    <t>Referente outdoor education</t>
  </si>
  <si>
    <t>TOTALE</t>
  </si>
  <si>
    <t>B</t>
  </si>
  <si>
    <r>
      <rPr>
        <b/>
        <sz val="9"/>
        <color theme="1"/>
        <rFont val="Verdana"/>
        <family val="2"/>
      </rPr>
      <t xml:space="preserve">COMMISSIONI </t>
    </r>
    <r>
      <rPr>
        <sz val="9"/>
        <color theme="1"/>
        <rFont val="Verdana"/>
        <family val="2"/>
      </rPr>
      <t xml:space="preserve">(ore da rendicontare) </t>
    </r>
  </si>
  <si>
    <t>TIPO di ATTIVITA’</t>
  </si>
  <si>
    <t xml:space="preserve">Benessere </t>
  </si>
  <si>
    <t>Intercultura</t>
  </si>
  <si>
    <t>Inclusione</t>
  </si>
  <si>
    <t>continuità e orientamento</t>
  </si>
  <si>
    <t>Team innovazione digitale/informatica</t>
  </si>
  <si>
    <t>Valutazione</t>
  </si>
  <si>
    <t>C-1</t>
  </si>
  <si>
    <r>
      <rPr>
        <b/>
        <sz val="9"/>
        <color theme="1"/>
        <rFont val="Verdana"/>
        <family val="2"/>
      </rPr>
      <t>PROGETTI DIDATTICI</t>
    </r>
    <r>
      <rPr>
        <sz val="9"/>
        <color theme="1"/>
        <rFont val="Verdana"/>
        <family val="2"/>
      </rPr>
      <t xml:space="preserve"> (ore da documentare) art. 88 co 2 lett. k</t>
    </r>
  </si>
  <si>
    <t>TIPO DI ATTIVITA'</t>
  </si>
  <si>
    <t xml:space="preserve">Ore Progettaz. </t>
  </si>
  <si>
    <t>Flessibilità infanzia</t>
  </si>
  <si>
    <t>DOCENTI VARI</t>
  </si>
  <si>
    <t>a consuntivo</t>
  </si>
  <si>
    <t>Progetti musicali</t>
  </si>
  <si>
    <t>Progetto SCUOLA IN NATURA infanzia</t>
  </si>
  <si>
    <t>Progetto Bilbioteca</t>
  </si>
  <si>
    <t>progetti continuità/open day</t>
  </si>
  <si>
    <t>Progetti tutoraggio primaria</t>
  </si>
  <si>
    <t>C-2</t>
  </si>
  <si>
    <r>
      <rPr>
        <b/>
        <sz val="9"/>
        <color theme="1"/>
        <rFont val="Verdana"/>
        <family val="2"/>
      </rPr>
      <t>PROGETTI DIDATTICI</t>
    </r>
    <r>
      <rPr>
        <sz val="9"/>
        <color theme="1"/>
        <rFont val="Verdana"/>
        <family val="2"/>
      </rPr>
      <t xml:space="preserve"> (ore da documentare) art. 88 co 2 lett. b</t>
    </r>
  </si>
  <si>
    <t>Progetti ampliamento offerta formativa secondaria (recupero/potenziamento/scuola in natura)</t>
  </si>
  <si>
    <t>Riepilogo</t>
  </si>
  <si>
    <t>INCARICHI</t>
  </si>
  <si>
    <t>COMMISSIONI</t>
  </si>
  <si>
    <t>C 1-2</t>
  </si>
  <si>
    <t xml:space="preserve">PROGETTI </t>
  </si>
  <si>
    <t>somma disponibile</t>
  </si>
  <si>
    <t>Fondo di riserva</t>
  </si>
  <si>
    <t>lordo dip</t>
  </si>
  <si>
    <t>dpr 135/2025 "Statuto studenti..."</t>
  </si>
  <si>
    <t>Art.4 c. 8-ter (individuare figure referenti da retribuire a carico del MOF)</t>
  </si>
  <si>
    <t>*</t>
  </si>
  <si>
    <t xml:space="preserve"> </t>
  </si>
  <si>
    <t>FUNZIONI STRUMENTALI A.S. 2025/2026</t>
  </si>
  <si>
    <t xml:space="preserve">ISTITUTO COMPRENSIVO CAROLI DI STEZZANO   </t>
  </si>
  <si>
    <t xml:space="preserve">ASSEGNAZIONE  Nota MiM 36704 del 30.09.24 </t>
  </si>
  <si>
    <t>Economie anni precedenti al 30.09.2023</t>
  </si>
  <si>
    <t xml:space="preserve">ASSEGNAZIONE  del 05.12.25 </t>
  </si>
  <si>
    <t xml:space="preserve">DISPONIBILITA' da contrattare </t>
  </si>
  <si>
    <t>N.</t>
  </si>
  <si>
    <t xml:space="preserve">ATTIVITA' </t>
  </si>
  <si>
    <t>ore forfettarie</t>
  </si>
  <si>
    <t>COMPENSO (Lordo dipendente)</t>
  </si>
  <si>
    <t>BENESSERE</t>
  </si>
  <si>
    <t>INCLUSIONE Secondaria</t>
  </si>
  <si>
    <t>INCLUSIONE Primaria</t>
  </si>
  <si>
    <t>VALUTAZIONE</t>
  </si>
  <si>
    <t>INTERCULTURA</t>
  </si>
  <si>
    <t>CONTINUITà E ORIENTAMENTO</t>
  </si>
  <si>
    <t>ORE ECCEDENTI A.S. 2025/2026</t>
  </si>
  <si>
    <t>totale a disposizione Nota MiM 36704 del 30.09.2024</t>
  </si>
  <si>
    <t xml:space="preserve">Economie anni precedenti </t>
  </si>
  <si>
    <t>Disponibilità da contrattare</t>
  </si>
  <si>
    <t>pratica sportiva</t>
  </si>
  <si>
    <t>ore eccedenti</t>
  </si>
  <si>
    <t>Risorsa assegnata 5-12-2025</t>
  </si>
  <si>
    <t>PROPOSTA</t>
  </si>
  <si>
    <t>costo orario</t>
  </si>
  <si>
    <t>n. ore</t>
  </si>
  <si>
    <t>infanzia</t>
  </si>
  <si>
    <t>primarie Caroli</t>
  </si>
  <si>
    <t>primarie Don minzoni</t>
  </si>
  <si>
    <t>secondaria</t>
  </si>
  <si>
    <t>totali</t>
  </si>
  <si>
    <t xml:space="preserve">RESIDUA DISPONIBILITA' </t>
  </si>
  <si>
    <t>(+ €. 203,55 nota MIM del 19nov2025 + €. 167,32 nota MIM del 05dic2025)  € 3.557,61 tot</t>
  </si>
  <si>
    <t xml:space="preserve">CS </t>
  </si>
  <si>
    <t>(+ €. 488,45 nota MIM del 05dic2025)</t>
  </si>
  <si>
    <t xml:space="preserve">CS TOT. </t>
  </si>
  <si>
    <t>ind. Sostituzione del Fuzionario all' A.A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</si>
</sst>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#,##0.00&quot;€&quot;"/>
    <numFmt numFmtId="166" formatCode="_-* #,##0.00\ _€_-;\-* #,##0.00\ _€_-;_-* &quot;-&quot;??\ _€_-;_-@"/>
    <numFmt numFmtId="167" formatCode="&quot;€&quot;\ #,##0.00"/>
    <numFmt numFmtId="168" formatCode="[$€-2]\ #,##0.00"/>
    <numFmt numFmtId="169" formatCode="[$€-2]\ #,##0.00;[Red]\-[$€-2]\ #,##0.00"/>
  </numFmts>
  <fonts count="36" x14ac:knownFonts="1">
    <font>
      <sz val="10"/>
      <color rgb="FF000000"/>
      <name val="Calibri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8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sz val="9"/>
      <color rgb="FF000000"/>
      <name val="Verdana"/>
      <family val="2"/>
    </font>
    <font>
      <sz val="10"/>
      <color theme="1"/>
      <name val="Calibri"/>
      <family val="2"/>
    </font>
    <font>
      <sz val="10"/>
      <color rgb="FF000000"/>
      <name val="Verdana"/>
      <family val="2"/>
    </font>
    <font>
      <b/>
      <sz val="6"/>
      <color theme="1"/>
      <name val="Verdana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9"/>
      <color theme="1"/>
      <name val="Verdana"/>
      <family val="2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5" fillId="0" borderId="17"/>
  </cellStyleXfs>
  <cellXfs count="209">
    <xf numFmtId="0" fontId="0" fillId="0" borderId="0" xfId="0" applyFont="1" applyAlignme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vertical="top"/>
    </xf>
    <xf numFmtId="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vertical="top"/>
    </xf>
    <xf numFmtId="4" fontId="4" fillId="4" borderId="1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4" fontId="3" fillId="3" borderId="3" xfId="0" applyNumberFormat="1" applyFont="1" applyFill="1" applyBorder="1" applyAlignment="1">
      <alignment vertical="top" wrapText="1"/>
    </xf>
    <xf numFmtId="0" fontId="2" fillId="0" borderId="4" xfId="0" applyFont="1" applyBorder="1" applyAlignment="1">
      <alignment vertical="top"/>
    </xf>
    <xf numFmtId="165" fontId="5" fillId="0" borderId="0" xfId="0" applyNumberFormat="1" applyFont="1"/>
    <xf numFmtId="4" fontId="4" fillId="4" borderId="1" xfId="0" applyNumberFormat="1" applyFont="1" applyFill="1" applyBorder="1"/>
    <xf numFmtId="4" fontId="3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horizontal="right" vertical="top" wrapText="1"/>
    </xf>
    <xf numFmtId="4" fontId="7" fillId="0" borderId="0" xfId="0" applyNumberFormat="1" applyFont="1"/>
    <xf numFmtId="0" fontId="6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/>
    <xf numFmtId="4" fontId="4" fillId="6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1" fillId="0" borderId="0" xfId="0" applyNumberFormat="1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2" fillId="0" borderId="8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12" fillId="0" borderId="0" xfId="0" applyFont="1" applyAlignment="1">
      <alignment horizontal="left" wrapText="1"/>
    </xf>
    <xf numFmtId="0" fontId="13" fillId="0" borderId="0" xfId="0" applyFont="1"/>
    <xf numFmtId="0" fontId="2" fillId="0" borderId="7" xfId="0" applyFont="1" applyBorder="1" applyAlignment="1">
      <alignment horizontal="right" vertical="top" wrapText="1"/>
    </xf>
    <xf numFmtId="0" fontId="1" fillId="0" borderId="8" xfId="0" applyFont="1" applyBorder="1" applyAlignment="1">
      <alignment vertical="top" wrapText="1"/>
    </xf>
    <xf numFmtId="164" fontId="2" fillId="0" borderId="0" xfId="0" applyNumberFormat="1" applyFont="1" applyAlignment="1">
      <alignment vertical="top"/>
    </xf>
    <xf numFmtId="0" fontId="14" fillId="3" borderId="0" xfId="0" applyFont="1" applyFill="1" applyAlignment="1">
      <alignment horizontal="left" vertical="top" wrapText="1"/>
    </xf>
    <xf numFmtId="0" fontId="2" fillId="8" borderId="9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right" vertical="top" wrapText="1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8" borderId="11" xfId="0" applyFont="1" applyFill="1" applyBorder="1" applyAlignment="1">
      <alignment vertical="top" wrapText="1"/>
    </xf>
    <xf numFmtId="0" fontId="2" fillId="0" borderId="6" xfId="0" applyFont="1" applyBorder="1" applyAlignment="1">
      <alignment horizontal="right" vertical="top" wrapText="1"/>
    </xf>
    <xf numFmtId="0" fontId="2" fillId="8" borderId="11" xfId="0" applyFont="1" applyFill="1" applyBorder="1" applyAlignment="1">
      <alignment horizontal="right" vertical="top" wrapText="1"/>
    </xf>
    <xf numFmtId="2" fontId="12" fillId="0" borderId="0" xfId="0" applyNumberFormat="1" applyFont="1" applyAlignment="1">
      <alignment horizontal="left" wrapText="1"/>
    </xf>
    <xf numFmtId="0" fontId="2" fillId="3" borderId="10" xfId="0" applyFont="1" applyFill="1" applyBorder="1" applyAlignment="1">
      <alignment horizontal="right" vertical="top" wrapText="1"/>
    </xf>
    <xf numFmtId="0" fontId="2" fillId="8" borderId="1" xfId="0" applyFont="1" applyFill="1" applyBorder="1" applyAlignment="1">
      <alignment vertical="top" wrapText="1"/>
    </xf>
    <xf numFmtId="0" fontId="1" fillId="8" borderId="10" xfId="0" applyFont="1" applyFill="1" applyBorder="1" applyAlignment="1">
      <alignment vertical="top" wrapText="1"/>
    </xf>
    <xf numFmtId="0" fontId="2" fillId="8" borderId="11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right" vertical="top" wrapText="1"/>
    </xf>
    <xf numFmtId="0" fontId="1" fillId="8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right" vertical="top" wrapText="1"/>
    </xf>
    <xf numFmtId="0" fontId="2" fillId="8" borderId="1" xfId="0" applyFont="1" applyFill="1" applyBorder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2" fillId="8" borderId="12" xfId="0" applyFont="1" applyFill="1" applyBorder="1" applyAlignment="1">
      <alignment vertical="top" wrapText="1"/>
    </xf>
    <xf numFmtId="0" fontId="1" fillId="8" borderId="3" xfId="0" applyFont="1" applyFill="1" applyBorder="1" applyAlignment="1">
      <alignment horizontal="right" vertical="top" wrapText="1"/>
    </xf>
    <xf numFmtId="0" fontId="2" fillId="8" borderId="3" xfId="0" applyFont="1" applyFill="1" applyBorder="1" applyAlignment="1">
      <alignment horizontal="right" vertical="top" wrapText="1"/>
    </xf>
    <xf numFmtId="0" fontId="1" fillId="0" borderId="13" xfId="0" applyFont="1" applyBorder="1" applyAlignment="1">
      <alignment horizontal="right" vertical="top" wrapText="1"/>
    </xf>
    <xf numFmtId="0" fontId="2" fillId="8" borderId="14" xfId="0" applyFont="1" applyFill="1" applyBorder="1" applyAlignment="1">
      <alignment vertical="top" wrapText="1"/>
    </xf>
    <xf numFmtId="0" fontId="2" fillId="8" borderId="15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2" fillId="0" borderId="16" xfId="0" applyFont="1" applyBorder="1" applyAlignment="1">
      <alignment horizontal="right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top" wrapText="1"/>
    </xf>
    <xf numFmtId="0" fontId="1" fillId="8" borderId="3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right" vertical="top" wrapText="1"/>
    </xf>
    <xf numFmtId="0" fontId="1" fillId="8" borderId="10" xfId="0" applyFont="1" applyFill="1" applyBorder="1" applyAlignment="1">
      <alignment horizontal="right" vertical="top" wrapText="1"/>
    </xf>
    <xf numFmtId="0" fontId="2" fillId="8" borderId="17" xfId="0" applyFont="1" applyFill="1" applyBorder="1" applyAlignment="1">
      <alignment vertical="top" wrapText="1"/>
    </xf>
    <xf numFmtId="0" fontId="1" fillId="8" borderId="17" xfId="0" applyFont="1" applyFill="1" applyBorder="1" applyAlignment="1">
      <alignment horizontal="right" vertical="top" wrapText="1"/>
    </xf>
    <xf numFmtId="0" fontId="2" fillId="8" borderId="18" xfId="0" applyFont="1" applyFill="1" applyBorder="1" applyAlignment="1">
      <alignment horizontal="right" vertical="top" wrapText="1"/>
    </xf>
    <xf numFmtId="0" fontId="2" fillId="8" borderId="18" xfId="0" applyFont="1" applyFill="1" applyBorder="1" applyAlignment="1">
      <alignment vertical="top" wrapText="1"/>
    </xf>
    <xf numFmtId="0" fontId="2" fillId="8" borderId="19" xfId="0" applyFont="1" applyFill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8" borderId="20" xfId="0" applyFont="1" applyFill="1" applyBorder="1" applyAlignment="1">
      <alignment vertical="top" wrapText="1"/>
    </xf>
    <xf numFmtId="0" fontId="2" fillId="0" borderId="5" xfId="0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9" xfId="0" applyFont="1" applyFill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8" borderId="9" xfId="0" applyFont="1" applyFill="1" applyBorder="1" applyAlignment="1">
      <alignment horizontal="right" vertical="top" wrapText="1"/>
    </xf>
    <xf numFmtId="0" fontId="2" fillId="8" borderId="9" xfId="0" applyFont="1" applyFill="1" applyBorder="1" applyAlignment="1">
      <alignment horizontal="left" vertical="top" wrapText="1"/>
    </xf>
    <xf numFmtId="0" fontId="1" fillId="8" borderId="17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4" fontId="2" fillId="8" borderId="1" xfId="0" applyNumberFormat="1" applyFont="1" applyFill="1" applyBorder="1" applyAlignment="1">
      <alignment horizontal="right" vertical="top" wrapText="1"/>
    </xf>
    <xf numFmtId="4" fontId="2" fillId="8" borderId="1" xfId="0" applyNumberFormat="1" applyFont="1" applyFill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67" fontId="2" fillId="0" borderId="0" xfId="0" applyNumberFormat="1" applyFont="1" applyAlignment="1">
      <alignment vertical="top"/>
    </xf>
    <xf numFmtId="0" fontId="17" fillId="0" borderId="0" xfId="0" applyFont="1"/>
    <xf numFmtId="0" fontId="19" fillId="0" borderId="0" xfId="0" applyFont="1"/>
    <xf numFmtId="0" fontId="18" fillId="0" borderId="0" xfId="0" applyFont="1"/>
    <xf numFmtId="0" fontId="20" fillId="0" borderId="0" xfId="0" applyFont="1"/>
    <xf numFmtId="49" fontId="19" fillId="0" borderId="0" xfId="0" applyNumberFormat="1" applyFont="1"/>
    <xf numFmtId="4" fontId="17" fillId="8" borderId="1" xfId="0" applyNumberFormat="1" applyFont="1" applyFill="1" applyBorder="1"/>
    <xf numFmtId="4" fontId="22" fillId="0" borderId="0" xfId="0" applyNumberFormat="1" applyFont="1" applyAlignment="1">
      <alignment horizontal="left" vertical="center"/>
    </xf>
    <xf numFmtId="0" fontId="21" fillId="8" borderId="1" xfId="0" applyFont="1" applyFill="1" applyBorder="1" applyAlignment="1">
      <alignment horizontal="left"/>
    </xf>
    <xf numFmtId="0" fontId="21" fillId="8" borderId="1" xfId="0" applyFont="1" applyFill="1" applyBorder="1" applyAlignment="1">
      <alignment horizontal="left"/>
    </xf>
    <xf numFmtId="4" fontId="23" fillId="8" borderId="1" xfId="0" applyNumberFormat="1" applyFont="1" applyFill="1" applyBorder="1" applyAlignment="1"/>
    <xf numFmtId="4" fontId="24" fillId="8" borderId="1" xfId="0" applyNumberFormat="1" applyFont="1" applyFill="1" applyBorder="1"/>
    <xf numFmtId="0" fontId="17" fillId="0" borderId="0" xfId="0" applyFont="1" applyAlignment="1">
      <alignment horizontal="right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26" fillId="0" borderId="0" xfId="0" applyFont="1"/>
    <xf numFmtId="4" fontId="17" fillId="0" borderId="1" xfId="0" applyNumberFormat="1" applyFont="1" applyBorder="1"/>
    <xf numFmtId="4" fontId="27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/>
    <xf numFmtId="4" fontId="28" fillId="0" borderId="1" xfId="0" applyNumberFormat="1" applyFont="1" applyBorder="1"/>
    <xf numFmtId="4" fontId="26" fillId="0" borderId="0" xfId="0" applyNumberFormat="1" applyFont="1"/>
    <xf numFmtId="0" fontId="29" fillId="0" borderId="0" xfId="0" applyFont="1"/>
    <xf numFmtId="4" fontId="17" fillId="0" borderId="0" xfId="0" applyNumberFormat="1" applyFont="1"/>
    <xf numFmtId="0" fontId="29" fillId="0" borderId="0" xfId="0" applyFont="1" applyAlignment="1">
      <alignment horizontal="left"/>
    </xf>
    <xf numFmtId="168" fontId="13" fillId="0" borderId="0" xfId="0" applyNumberFormat="1" applyFont="1"/>
    <xf numFmtId="165" fontId="30" fillId="0" borderId="0" xfId="0" applyNumberFormat="1" applyFont="1"/>
    <xf numFmtId="165" fontId="13" fillId="0" borderId="0" xfId="0" applyNumberFormat="1" applyFont="1"/>
    <xf numFmtId="0" fontId="31" fillId="0" borderId="0" xfId="0" applyFont="1" applyAlignment="1"/>
    <xf numFmtId="168" fontId="31" fillId="0" borderId="0" xfId="0" applyNumberFormat="1" applyFont="1" applyAlignment="1"/>
    <xf numFmtId="0" fontId="21" fillId="8" borderId="1" xfId="0" applyFont="1" applyFill="1" applyBorder="1"/>
    <xf numFmtId="168" fontId="17" fillId="7" borderId="0" xfId="0" applyNumberFormat="1" applyFont="1" applyFill="1" applyAlignment="1"/>
    <xf numFmtId="0" fontId="13" fillId="0" borderId="0" xfId="0" applyFont="1" applyAlignment="1">
      <alignment wrapText="1"/>
    </xf>
    <xf numFmtId="0" fontId="31" fillId="0" borderId="0" xfId="0" applyFont="1" applyAlignment="1"/>
    <xf numFmtId="168" fontId="19" fillId="6" borderId="1" xfId="0" applyNumberFormat="1" applyFont="1" applyFill="1" applyBorder="1"/>
    <xf numFmtId="168" fontId="31" fillId="7" borderId="0" xfId="0" applyNumberFormat="1" applyFont="1" applyFill="1" applyAlignment="1"/>
    <xf numFmtId="169" fontId="17" fillId="0" borderId="0" xfId="0" applyNumberFormat="1" applyFont="1"/>
    <xf numFmtId="0" fontId="32" fillId="0" borderId="1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2" fillId="11" borderId="1" xfId="0" applyFont="1" applyFill="1" applyBorder="1" applyAlignment="1">
      <alignment vertical="top" wrapText="1"/>
    </xf>
    <xf numFmtId="0" fontId="32" fillId="11" borderId="1" xfId="0" applyFont="1" applyFill="1" applyBorder="1" applyAlignment="1">
      <alignment vertical="top" wrapText="1"/>
    </xf>
    <xf numFmtId="4" fontId="32" fillId="11" borderId="1" xfId="0" applyNumberFormat="1" applyFont="1" applyFill="1" applyBorder="1" applyAlignment="1">
      <alignment vertical="top" wrapText="1"/>
    </xf>
    <xf numFmtId="0" fontId="32" fillId="7" borderId="1" xfId="0" applyFont="1" applyFill="1" applyBorder="1" applyAlignment="1">
      <alignment vertical="top" wrapText="1"/>
    </xf>
    <xf numFmtId="0" fontId="32" fillId="7" borderId="1" xfId="0" applyFont="1" applyFill="1" applyBorder="1" applyAlignment="1">
      <alignment vertical="top" wrapText="1"/>
    </xf>
    <xf numFmtId="4" fontId="32" fillId="7" borderId="1" xfId="0" applyNumberFormat="1" applyFont="1" applyFill="1" applyBorder="1" applyAlignment="1">
      <alignment vertical="top" wrapText="1"/>
    </xf>
    <xf numFmtId="0" fontId="32" fillId="12" borderId="1" xfId="0" applyFont="1" applyFill="1" applyBorder="1" applyAlignment="1">
      <alignment vertical="top" wrapText="1"/>
    </xf>
    <xf numFmtId="0" fontId="32" fillId="12" borderId="1" xfId="0" applyFont="1" applyFill="1" applyBorder="1" applyAlignment="1">
      <alignment vertical="top" wrapText="1"/>
    </xf>
    <xf numFmtId="4" fontId="32" fillId="12" borderId="1" xfId="0" applyNumberFormat="1" applyFont="1" applyFill="1" applyBorder="1" applyAlignment="1">
      <alignment vertical="top" wrapText="1"/>
    </xf>
    <xf numFmtId="4" fontId="32" fillId="0" borderId="1" xfId="0" applyNumberFormat="1" applyFont="1" applyBorder="1" applyAlignment="1">
      <alignment vertical="top" wrapText="1"/>
    </xf>
    <xf numFmtId="4" fontId="32" fillId="6" borderId="1" xfId="0" applyNumberFormat="1" applyFont="1" applyFill="1" applyBorder="1" applyAlignment="1">
      <alignment vertical="top" wrapText="1"/>
    </xf>
    <xf numFmtId="4" fontId="32" fillId="8" borderId="1" xfId="0" applyNumberFormat="1" applyFont="1" applyFill="1" applyBorder="1" applyAlignment="1">
      <alignment vertical="top" wrapText="1"/>
    </xf>
    <xf numFmtId="4" fontId="33" fillId="9" borderId="1" xfId="0" applyNumberFormat="1" applyFont="1" applyFill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6" fillId="0" borderId="0" xfId="0" applyFont="1" applyAlignment="1">
      <alignment vertical="top"/>
    </xf>
    <xf numFmtId="4" fontId="2" fillId="5" borderId="1" xfId="0" applyNumberFormat="1" applyFont="1" applyFill="1" applyBorder="1" applyAlignment="1">
      <alignment vertical="top"/>
    </xf>
    <xf numFmtId="0" fontId="1" fillId="0" borderId="22" xfId="0" applyFont="1" applyBorder="1" applyAlignment="1">
      <alignment horizontal="right" vertical="top" wrapText="1"/>
    </xf>
    <xf numFmtId="4" fontId="2" fillId="7" borderId="1" xfId="0" applyNumberFormat="1" applyFont="1" applyFill="1" applyBorder="1" applyAlignment="1">
      <alignment vertical="top"/>
    </xf>
    <xf numFmtId="4" fontId="12" fillId="7" borderId="1" xfId="0" applyNumberFormat="1" applyFont="1" applyFill="1" applyBorder="1" applyAlignment="1">
      <alignment vertical="top"/>
    </xf>
    <xf numFmtId="4" fontId="12" fillId="0" borderId="1" xfId="0" applyNumberFormat="1" applyFont="1" applyBorder="1" applyAlignment="1">
      <alignment vertical="top"/>
    </xf>
    <xf numFmtId="4" fontId="1" fillId="6" borderId="1" xfId="0" applyNumberFormat="1" applyFont="1" applyFill="1" applyBorder="1" applyAlignment="1">
      <alignment vertical="top"/>
    </xf>
    <xf numFmtId="4" fontId="1" fillId="6" borderId="1" xfId="0" applyNumberFormat="1" applyFont="1" applyFill="1" applyBorder="1" applyAlignment="1">
      <alignment vertical="top" wrapText="1"/>
    </xf>
    <xf numFmtId="4" fontId="1" fillId="8" borderId="4" xfId="0" applyNumberFormat="1" applyFont="1" applyFill="1" applyBorder="1" applyAlignment="1">
      <alignment horizontal="center" vertical="top" wrapText="1"/>
    </xf>
    <xf numFmtId="0" fontId="16" fillId="0" borderId="6" xfId="0" applyFont="1" applyBorder="1"/>
    <xf numFmtId="4" fontId="1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2" fillId="9" borderId="4" xfId="0" applyNumberFormat="1" applyFont="1" applyFill="1" applyBorder="1" applyAlignment="1">
      <alignment horizontal="center" vertical="top" wrapText="1"/>
    </xf>
    <xf numFmtId="4" fontId="2" fillId="10" borderId="4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8" borderId="4" xfId="0" applyFont="1" applyFill="1" applyBorder="1" applyAlignment="1">
      <alignment horizontal="center" vertical="top" wrapText="1"/>
    </xf>
    <xf numFmtId="4" fontId="2" fillId="6" borderId="4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1" fillId="8" borderId="4" xfId="0" applyFont="1" applyFill="1" applyBorder="1" applyAlignment="1">
      <alignment horizontal="center"/>
    </xf>
    <xf numFmtId="0" fontId="16" fillId="0" borderId="21" xfId="0" applyFont="1" applyBorder="1"/>
    <xf numFmtId="0" fontId="21" fillId="8" borderId="4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4" xfId="0" applyFont="1" applyBorder="1"/>
    <xf numFmtId="0" fontId="21" fillId="8" borderId="4" xfId="0" applyFont="1" applyFill="1" applyBorder="1"/>
    <xf numFmtId="0" fontId="32" fillId="9" borderId="4" xfId="0" applyFont="1" applyFill="1" applyBorder="1" applyAlignment="1">
      <alignment horizontal="left" vertical="top" wrapText="1"/>
    </xf>
  </cellXfs>
  <cellStyles count="2">
    <cellStyle name="Normale" xfId="0" builtinId="0"/>
    <cellStyle name="Normale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opLeftCell="A13" workbookViewId="0">
      <selection activeCell="K16" sqref="K16"/>
    </sheetView>
  </sheetViews>
  <sheetFormatPr defaultColWidth="14.42578125" defaultRowHeight="15" customHeight="1" x14ac:dyDescent="0.2"/>
  <cols>
    <col min="1" max="1" width="6.85546875" customWidth="1"/>
    <col min="2" max="2" width="43.42578125" customWidth="1"/>
    <col min="3" max="3" width="17.140625" customWidth="1"/>
    <col min="4" max="4" width="10.5703125" customWidth="1"/>
    <col min="5" max="5" width="12.28515625" customWidth="1"/>
    <col min="6" max="6" width="13.140625" bestFit="1" customWidth="1"/>
    <col min="7" max="7" width="13.42578125" customWidth="1"/>
    <col min="8" max="8" width="14.85546875" customWidth="1"/>
    <col min="9" max="9" width="10.42578125" customWidth="1"/>
    <col min="10" max="10" width="17" customWidth="1"/>
    <col min="11" max="11" width="12.42578125" customWidth="1"/>
    <col min="12" max="12" width="37.85546875" customWidth="1"/>
    <col min="13" max="24" width="9.140625" customWidth="1"/>
  </cols>
  <sheetData>
    <row r="1" spans="1:24" ht="19.5" customHeight="1" x14ac:dyDescent="0.2">
      <c r="A1" s="197"/>
      <c r="B1" s="192"/>
      <c r="C1" s="192"/>
      <c r="D1" s="192"/>
      <c r="E1" s="192"/>
      <c r="F1" s="19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9.5" customHeight="1" x14ac:dyDescent="0.2">
      <c r="A2" s="197" t="s">
        <v>0</v>
      </c>
      <c r="B2" s="192"/>
      <c r="C2" s="192"/>
      <c r="D2" s="192"/>
      <c r="E2" s="192"/>
      <c r="F2" s="192"/>
      <c r="G2" s="1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9.5" customHeight="1" x14ac:dyDescent="0.2">
      <c r="A3" s="1"/>
      <c r="B3" s="3" t="s">
        <v>1</v>
      </c>
      <c r="C3" s="3"/>
      <c r="D3" s="1"/>
      <c r="E3" s="4" t="s">
        <v>2</v>
      </c>
      <c r="F3" s="4" t="s">
        <v>3</v>
      </c>
      <c r="G3" s="1"/>
      <c r="H3" s="2"/>
      <c r="I3" s="2"/>
      <c r="J3" s="5" t="s">
        <v>4</v>
      </c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9.5" customHeight="1" x14ac:dyDescent="0.2">
      <c r="A4" s="2"/>
      <c r="B4" s="6" t="s">
        <v>5</v>
      </c>
      <c r="C4" s="6"/>
      <c r="D4" s="6"/>
      <c r="E4" s="7">
        <f>(F4*32.7%)+F4</f>
        <v>58270.839169999999</v>
      </c>
      <c r="F4" s="19">
        <v>43911.71</v>
      </c>
      <c r="G4" s="8"/>
      <c r="H4" s="5" t="s">
        <v>6</v>
      </c>
      <c r="I4" s="27">
        <v>37958.54</v>
      </c>
      <c r="J4" s="9">
        <v>0.25</v>
      </c>
      <c r="K4" s="27">
        <f>I4*25%</f>
        <v>9489.6350000000002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9.5" customHeight="1" x14ac:dyDescent="0.2">
      <c r="A5" s="2"/>
      <c r="B5" s="10" t="s">
        <v>7</v>
      </c>
      <c r="C5" s="10"/>
      <c r="D5" s="6"/>
      <c r="E5" s="7">
        <v>7229.5</v>
      </c>
      <c r="F5" s="12">
        <v>7162.2</v>
      </c>
      <c r="G5" s="8"/>
      <c r="H5" s="5" t="s">
        <v>8</v>
      </c>
      <c r="I5" s="27">
        <v>14223.31</v>
      </c>
      <c r="J5" s="9">
        <v>0.25</v>
      </c>
      <c r="K5" s="27">
        <f>I5*25%</f>
        <v>3555.8274999999999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9.5" customHeight="1" x14ac:dyDescent="0.2">
      <c r="A6" s="2"/>
      <c r="B6" s="10" t="s">
        <v>144</v>
      </c>
      <c r="C6" s="10"/>
      <c r="D6" s="6"/>
      <c r="E6" s="7">
        <v>1188.33</v>
      </c>
      <c r="F6" s="12">
        <v>597</v>
      </c>
      <c r="G6" s="8"/>
      <c r="H6" s="2"/>
      <c r="I6" s="2"/>
      <c r="J6" s="2" t="s">
        <v>9</v>
      </c>
      <c r="K6" s="11">
        <f>SUM(K4:K5)</f>
        <v>13045.4625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9.5" customHeight="1" x14ac:dyDescent="0.2">
      <c r="A7" s="2"/>
      <c r="B7" s="10"/>
      <c r="C7" s="10"/>
      <c r="D7" s="6"/>
      <c r="E7" s="7"/>
      <c r="F7" s="12"/>
      <c r="G7" s="8"/>
      <c r="H7" s="2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9.5" customHeight="1" x14ac:dyDescent="0.2">
      <c r="A8" s="2"/>
      <c r="B8" s="13" t="s">
        <v>10</v>
      </c>
      <c r="C8" s="182"/>
      <c r="D8" s="15"/>
      <c r="E8" s="16">
        <f t="shared" ref="E8" si="0">SUM(E4-E5-E6-E7)</f>
        <v>49853.009169999998</v>
      </c>
      <c r="F8" s="12">
        <f>SUM(F4-F5-F6-F7)</f>
        <v>36152.51</v>
      </c>
      <c r="G8" s="8"/>
      <c r="H8" s="2"/>
      <c r="I8" s="9">
        <v>0.4</v>
      </c>
      <c r="J8" s="2" t="s">
        <v>11</v>
      </c>
      <c r="K8" s="27">
        <f>K6*40%</f>
        <v>5218.1850000000004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9.5" customHeight="1" x14ac:dyDescent="0.2">
      <c r="A9" s="17"/>
      <c r="B9" s="6" t="s">
        <v>12</v>
      </c>
      <c r="C9" s="18">
        <v>1806.03</v>
      </c>
      <c r="D9" s="6"/>
      <c r="E9" s="7">
        <f t="shared" ref="E9:E13" si="1">(F9*32.7%)+F9</f>
        <v>2396.6018100000001</v>
      </c>
      <c r="F9" s="19">
        <v>1806.03</v>
      </c>
      <c r="G9" s="20"/>
      <c r="H9" s="21"/>
      <c r="I9" s="9">
        <v>0.6</v>
      </c>
      <c r="J9" s="2" t="s">
        <v>13</v>
      </c>
      <c r="K9" s="27">
        <f>K6*60%</f>
        <v>7827.2774999999992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9.5" customHeight="1" x14ac:dyDescent="0.2">
      <c r="A10" s="17"/>
      <c r="B10" s="10" t="s">
        <v>14</v>
      </c>
      <c r="C10" s="6"/>
      <c r="D10" s="6"/>
      <c r="E10" s="7">
        <f t="shared" si="1"/>
        <v>50370.982580000004</v>
      </c>
      <c r="F10" s="12">
        <f>SUM(F8:F9)</f>
        <v>37958.54</v>
      </c>
      <c r="G10" s="8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1.5" x14ac:dyDescent="0.2">
      <c r="A11" s="17"/>
      <c r="B11" s="10" t="s">
        <v>15</v>
      </c>
      <c r="C11" s="6"/>
      <c r="D11" s="6"/>
      <c r="E11" s="7">
        <f t="shared" si="1"/>
        <v>37778.236935000001</v>
      </c>
      <c r="F11" s="19">
        <f>F10*75%</f>
        <v>28468.904999999999</v>
      </c>
      <c r="G11" s="8"/>
      <c r="H11" s="22" t="s">
        <v>16</v>
      </c>
      <c r="I11" s="2"/>
      <c r="J11" s="2" t="s">
        <v>17</v>
      </c>
      <c r="K11" s="181">
        <v>3186.74</v>
      </c>
      <c r="L11" s="179" t="s">
        <v>140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9.5" customHeight="1" x14ac:dyDescent="0.2">
      <c r="A12" s="17"/>
      <c r="B12" s="24" t="s">
        <v>18</v>
      </c>
      <c r="C12" s="25">
        <v>14223.31</v>
      </c>
      <c r="D12" s="26" t="s">
        <v>19</v>
      </c>
      <c r="E12" s="7">
        <f t="shared" si="1"/>
        <v>14155.749277499999</v>
      </c>
      <c r="F12" s="19">
        <f>C12*75%</f>
        <v>10667.4825</v>
      </c>
      <c r="G12" s="8"/>
      <c r="H12" s="2"/>
      <c r="I12" s="9">
        <v>0.4</v>
      </c>
      <c r="J12" s="2" t="s">
        <v>20</v>
      </c>
      <c r="K12" s="27">
        <f>3557.61*40%</f>
        <v>1423.0440000000001</v>
      </c>
      <c r="L12" s="27">
        <v>1423.04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9.5" customHeight="1" x14ac:dyDescent="0.2">
      <c r="A13" s="17"/>
      <c r="B13" s="28" t="s">
        <v>21</v>
      </c>
      <c r="C13" s="29"/>
      <c r="D13" s="6"/>
      <c r="E13" s="7">
        <f t="shared" si="1"/>
        <v>51933.986212499993</v>
      </c>
      <c r="F13" s="30">
        <f>SUM(F11:F12)</f>
        <v>39136.387499999997</v>
      </c>
      <c r="G13" s="8"/>
      <c r="H13" s="2"/>
      <c r="I13" s="9">
        <v>0.6</v>
      </c>
      <c r="J13" s="2" t="s">
        <v>22</v>
      </c>
      <c r="K13" s="27">
        <f>3557.61*60%</f>
        <v>2134.5659999999998</v>
      </c>
      <c r="L13" s="27">
        <v>2134.5700000000002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9.5" customHeight="1" x14ac:dyDescent="0.2">
      <c r="A14" s="1"/>
      <c r="B14" s="31"/>
      <c r="C14" s="31"/>
      <c r="D14" s="32"/>
      <c r="E14" s="33"/>
      <c r="F14" s="34"/>
      <c r="G14" s="8"/>
      <c r="H14" s="1"/>
      <c r="I14" s="1"/>
      <c r="J14" s="1" t="s">
        <v>141</v>
      </c>
      <c r="K14" s="8">
        <v>488.45</v>
      </c>
      <c r="L14" s="180" t="s">
        <v>142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9.5" customHeight="1" x14ac:dyDescent="0.2">
      <c r="A15" s="198"/>
      <c r="B15" s="192"/>
      <c r="C15" s="192"/>
      <c r="D15" s="192"/>
      <c r="E15" s="192"/>
      <c r="F15" s="192"/>
      <c r="G15" s="1"/>
      <c r="H15" s="1"/>
      <c r="I15" s="1"/>
      <c r="J15" s="1" t="s">
        <v>143</v>
      </c>
      <c r="K15" s="8">
        <f>SUM(K13:K14)</f>
        <v>2623.0159999999996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9.5" customHeight="1" x14ac:dyDescent="0.2">
      <c r="A16" s="35" t="s">
        <v>23</v>
      </c>
      <c r="B16" s="36" t="s">
        <v>24</v>
      </c>
      <c r="C16" s="37"/>
      <c r="D16" s="6"/>
      <c r="E16" s="6"/>
      <c r="F16" s="2"/>
      <c r="G16" s="38">
        <v>19.25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7.75" customHeight="1" x14ac:dyDescent="0.2">
      <c r="A17" s="39" t="s">
        <v>25</v>
      </c>
      <c r="B17" s="36" t="s">
        <v>26</v>
      </c>
      <c r="C17" s="37" t="s">
        <v>27</v>
      </c>
      <c r="D17" s="40" t="s">
        <v>28</v>
      </c>
      <c r="E17" s="41" t="s">
        <v>29</v>
      </c>
      <c r="F17" s="40" t="s">
        <v>30</v>
      </c>
      <c r="G17" s="42" t="s">
        <v>31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9.5" customHeight="1" x14ac:dyDescent="0.2">
      <c r="A18" s="43">
        <v>1</v>
      </c>
      <c r="B18" s="44" t="s">
        <v>32</v>
      </c>
      <c r="C18" s="44"/>
      <c r="D18" s="45">
        <v>97</v>
      </c>
      <c r="E18" s="46">
        <v>1</v>
      </c>
      <c r="F18" s="47">
        <v>97</v>
      </c>
      <c r="G18" s="183">
        <f t="shared" ref="G18:G74" si="2">F18*19.25</f>
        <v>1867.25</v>
      </c>
      <c r="H18" s="1"/>
      <c r="I18" s="48">
        <v>97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9.5" customHeight="1" x14ac:dyDescent="0.2">
      <c r="A19" s="43">
        <v>2</v>
      </c>
      <c r="B19" s="44" t="s">
        <v>33</v>
      </c>
      <c r="C19" s="44"/>
      <c r="D19" s="45">
        <v>83</v>
      </c>
      <c r="E19" s="46">
        <v>1</v>
      </c>
      <c r="F19" s="45">
        <v>83</v>
      </c>
      <c r="G19" s="183">
        <f t="shared" si="2"/>
        <v>1597.75</v>
      </c>
      <c r="H19" s="49"/>
      <c r="I19" s="48">
        <v>83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9.5" customHeight="1" x14ac:dyDescent="0.2">
      <c r="A20" s="43">
        <v>3</v>
      </c>
      <c r="B20" s="44" t="s">
        <v>34</v>
      </c>
      <c r="C20" s="44"/>
      <c r="D20" s="46">
        <v>55</v>
      </c>
      <c r="E20" s="46">
        <v>1</v>
      </c>
      <c r="F20" s="46">
        <f t="shared" ref="F20:F25" si="3">D20*E20</f>
        <v>55</v>
      </c>
      <c r="G20" s="27">
        <f t="shared" si="2"/>
        <v>1058.75</v>
      </c>
      <c r="I20" s="48">
        <v>55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3.25" customHeight="1" x14ac:dyDescent="0.2">
      <c r="A21" s="43">
        <v>4</v>
      </c>
      <c r="B21" s="44" t="s">
        <v>35</v>
      </c>
      <c r="C21" s="44"/>
      <c r="D21" s="46">
        <v>46</v>
      </c>
      <c r="E21" s="46">
        <v>1</v>
      </c>
      <c r="F21" s="46">
        <f t="shared" si="3"/>
        <v>46</v>
      </c>
      <c r="G21" s="27">
        <f t="shared" si="2"/>
        <v>885.5</v>
      </c>
      <c r="I21" s="48">
        <v>46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3.25" customHeight="1" x14ac:dyDescent="0.2">
      <c r="A22" s="50">
        <v>5</v>
      </c>
      <c r="B22" s="44" t="s">
        <v>36</v>
      </c>
      <c r="C22" s="44"/>
      <c r="D22" s="46">
        <v>46</v>
      </c>
      <c r="E22" s="46">
        <v>1</v>
      </c>
      <c r="F22" s="46">
        <f t="shared" si="3"/>
        <v>46</v>
      </c>
      <c r="G22" s="27">
        <f t="shared" si="2"/>
        <v>885.5</v>
      </c>
      <c r="I22" s="48">
        <v>46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9.5" customHeight="1" x14ac:dyDescent="0.2">
      <c r="A23" s="43">
        <v>6</v>
      </c>
      <c r="B23" s="44" t="s">
        <v>37</v>
      </c>
      <c r="C23" s="44"/>
      <c r="D23" s="46">
        <v>59</v>
      </c>
      <c r="E23" s="46">
        <v>1</v>
      </c>
      <c r="F23" s="46">
        <f t="shared" si="3"/>
        <v>59</v>
      </c>
      <c r="G23" s="27">
        <f t="shared" si="2"/>
        <v>1135.75</v>
      </c>
      <c r="I23" s="48">
        <v>59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9.5" customHeight="1" x14ac:dyDescent="0.2">
      <c r="A24" s="43"/>
      <c r="B24" s="51" t="s">
        <v>38</v>
      </c>
      <c r="C24" s="51"/>
      <c r="D24" s="46"/>
      <c r="E24" s="46"/>
      <c r="F24" s="46">
        <f t="shared" si="3"/>
        <v>0</v>
      </c>
      <c r="G24" s="27">
        <f t="shared" si="2"/>
        <v>0</v>
      </c>
      <c r="H24" s="52"/>
      <c r="I24" s="5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9.5" customHeight="1" x14ac:dyDescent="0.2">
      <c r="A25" s="54">
        <v>7</v>
      </c>
      <c r="B25" s="55" t="s">
        <v>39</v>
      </c>
      <c r="C25" s="55"/>
      <c r="D25" s="46">
        <v>12</v>
      </c>
      <c r="E25" s="56">
        <v>1</v>
      </c>
      <c r="F25" s="46">
        <f t="shared" si="3"/>
        <v>12</v>
      </c>
      <c r="G25" s="27">
        <f t="shared" si="2"/>
        <v>231</v>
      </c>
      <c r="H25" s="57"/>
      <c r="I25" s="48">
        <v>13</v>
      </c>
      <c r="J25" s="1">
        <v>-1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9.5" customHeight="1" x14ac:dyDescent="0.2">
      <c r="A26" s="43">
        <v>8</v>
      </c>
      <c r="B26" s="2" t="s">
        <v>40</v>
      </c>
      <c r="C26" s="44"/>
      <c r="D26" s="47">
        <v>19</v>
      </c>
      <c r="E26" s="46">
        <v>1</v>
      </c>
      <c r="F26" s="47">
        <v>19</v>
      </c>
      <c r="G26" s="183">
        <f t="shared" si="2"/>
        <v>365.75</v>
      </c>
      <c r="H26" s="57"/>
      <c r="I26" s="48">
        <v>19</v>
      </c>
      <c r="J26" s="5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9.5" customHeight="1" x14ac:dyDescent="0.2">
      <c r="A27" s="43">
        <v>9</v>
      </c>
      <c r="B27" s="44" t="s">
        <v>41</v>
      </c>
      <c r="C27" s="44"/>
      <c r="D27" s="47">
        <v>19</v>
      </c>
      <c r="E27" s="46">
        <v>1</v>
      </c>
      <c r="F27" s="47">
        <v>19</v>
      </c>
      <c r="G27" s="184">
        <f t="shared" si="2"/>
        <v>365.75</v>
      </c>
      <c r="H27" s="57"/>
      <c r="I27" s="48">
        <v>19</v>
      </c>
      <c r="J27" s="5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9.5" customHeight="1" x14ac:dyDescent="0.2">
      <c r="A28" s="54">
        <v>10</v>
      </c>
      <c r="B28" s="55" t="s">
        <v>42</v>
      </c>
      <c r="C28" s="55"/>
      <c r="D28" s="46">
        <v>12</v>
      </c>
      <c r="E28" s="46">
        <v>3</v>
      </c>
      <c r="F28" s="46">
        <f t="shared" ref="F28:F74" si="4">D28*E28</f>
        <v>36</v>
      </c>
      <c r="G28" s="27">
        <f t="shared" si="2"/>
        <v>693</v>
      </c>
      <c r="H28" s="52"/>
      <c r="I28" s="48">
        <v>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9.5" customHeight="1" x14ac:dyDescent="0.2">
      <c r="A29" s="54"/>
      <c r="B29" s="59" t="s">
        <v>43</v>
      </c>
      <c r="C29" s="59"/>
      <c r="D29" s="60"/>
      <c r="E29" s="61"/>
      <c r="F29" s="46">
        <f t="shared" si="4"/>
        <v>0</v>
      </c>
      <c r="G29" s="27">
        <f t="shared" si="2"/>
        <v>0</v>
      </c>
      <c r="H29" s="5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1.75" customHeight="1" x14ac:dyDescent="0.2">
      <c r="A30" s="54">
        <v>11</v>
      </c>
      <c r="B30" s="55" t="s">
        <v>44</v>
      </c>
      <c r="C30" s="55"/>
      <c r="D30" s="46">
        <v>28</v>
      </c>
      <c r="E30" s="56">
        <v>2</v>
      </c>
      <c r="F30" s="46">
        <f t="shared" si="4"/>
        <v>56</v>
      </c>
      <c r="G30" s="27">
        <f t="shared" si="2"/>
        <v>1078</v>
      </c>
      <c r="H30" s="57"/>
      <c r="I30" s="62">
        <v>28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9.5" customHeight="1" x14ac:dyDescent="0.2">
      <c r="A31" s="54">
        <v>12</v>
      </c>
      <c r="B31" s="55" t="s">
        <v>45</v>
      </c>
      <c r="C31" s="55"/>
      <c r="D31" s="63">
        <v>18</v>
      </c>
      <c r="E31" s="56">
        <v>12</v>
      </c>
      <c r="F31" s="46">
        <f t="shared" si="4"/>
        <v>216</v>
      </c>
      <c r="G31" s="27">
        <f t="shared" si="2"/>
        <v>4158</v>
      </c>
      <c r="H31" s="1"/>
      <c r="I31" s="48">
        <v>18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9.5" customHeight="1" x14ac:dyDescent="0.2">
      <c r="A32" s="54">
        <v>13</v>
      </c>
      <c r="B32" s="55" t="s">
        <v>46</v>
      </c>
      <c r="C32" s="55"/>
      <c r="D32" s="63">
        <v>22</v>
      </c>
      <c r="E32" s="56">
        <v>6</v>
      </c>
      <c r="F32" s="46">
        <f t="shared" si="4"/>
        <v>132</v>
      </c>
      <c r="G32" s="27">
        <f t="shared" si="2"/>
        <v>2541</v>
      </c>
      <c r="H32" s="1"/>
      <c r="I32" s="48">
        <v>22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9.5" customHeight="1" x14ac:dyDescent="0.2">
      <c r="A33" s="54">
        <v>14</v>
      </c>
      <c r="B33" s="55" t="s">
        <v>47</v>
      </c>
      <c r="C33" s="55"/>
      <c r="D33" s="46">
        <v>20</v>
      </c>
      <c r="E33" s="56">
        <v>1</v>
      </c>
      <c r="F33" s="46">
        <f t="shared" si="4"/>
        <v>20</v>
      </c>
      <c r="G33" s="27">
        <f t="shared" si="2"/>
        <v>385</v>
      </c>
      <c r="H33" s="52"/>
      <c r="I33" s="48">
        <v>20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9.5" customHeight="1" x14ac:dyDescent="0.2">
      <c r="A34" s="54">
        <v>15</v>
      </c>
      <c r="B34" s="64" t="s">
        <v>48</v>
      </c>
      <c r="C34" s="64"/>
      <c r="D34" s="46">
        <v>12</v>
      </c>
      <c r="E34" s="64">
        <v>1</v>
      </c>
      <c r="F34" s="46">
        <f t="shared" si="4"/>
        <v>12</v>
      </c>
      <c r="G34" s="27">
        <f t="shared" si="2"/>
        <v>231</v>
      </c>
      <c r="H34" s="52"/>
      <c r="I34" s="48">
        <v>13</v>
      </c>
      <c r="J34" s="1">
        <v>-1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9.5" customHeight="1" x14ac:dyDescent="0.2">
      <c r="A35" s="54">
        <v>16</v>
      </c>
      <c r="B35" s="55" t="s">
        <v>49</v>
      </c>
      <c r="C35" s="55"/>
      <c r="D35" s="46">
        <v>12</v>
      </c>
      <c r="E35" s="56">
        <v>1</v>
      </c>
      <c r="F35" s="46">
        <f t="shared" si="4"/>
        <v>12</v>
      </c>
      <c r="G35" s="27">
        <f t="shared" si="2"/>
        <v>231</v>
      </c>
      <c r="H35" s="52"/>
      <c r="I35" s="48">
        <v>13</v>
      </c>
      <c r="J35" s="1">
        <v>-1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9.5" customHeight="1" x14ac:dyDescent="0.2">
      <c r="A36" s="54">
        <v>17</v>
      </c>
      <c r="B36" s="55" t="s">
        <v>50</v>
      </c>
      <c r="C36" s="55"/>
      <c r="D36" s="46">
        <v>12</v>
      </c>
      <c r="E36" s="56">
        <v>1</v>
      </c>
      <c r="F36" s="46">
        <f t="shared" si="4"/>
        <v>12</v>
      </c>
      <c r="G36" s="27">
        <f t="shared" si="2"/>
        <v>231</v>
      </c>
      <c r="H36" s="52"/>
      <c r="I36" s="48">
        <v>13</v>
      </c>
      <c r="J36" s="1">
        <v>-1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9.5" customHeight="1" x14ac:dyDescent="0.2">
      <c r="A37" s="54">
        <v>18</v>
      </c>
      <c r="B37" s="55" t="s">
        <v>51</v>
      </c>
      <c r="C37" s="55"/>
      <c r="D37" s="46">
        <v>12</v>
      </c>
      <c r="E37" s="56">
        <v>1</v>
      </c>
      <c r="F37" s="46">
        <f t="shared" si="4"/>
        <v>12</v>
      </c>
      <c r="G37" s="27">
        <f t="shared" si="2"/>
        <v>231</v>
      </c>
      <c r="H37" s="52"/>
      <c r="I37" s="48">
        <v>13</v>
      </c>
      <c r="J37" s="1">
        <v>-1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9.5" customHeight="1" x14ac:dyDescent="0.2">
      <c r="A38" s="54">
        <v>19</v>
      </c>
      <c r="B38" s="55" t="s">
        <v>52</v>
      </c>
      <c r="C38" s="55"/>
      <c r="D38" s="63">
        <v>15</v>
      </c>
      <c r="E38" s="56">
        <v>1</v>
      </c>
      <c r="F38" s="46">
        <f t="shared" si="4"/>
        <v>15</v>
      </c>
      <c r="G38" s="27">
        <f t="shared" si="2"/>
        <v>288.75</v>
      </c>
      <c r="H38" s="52"/>
      <c r="I38" s="48">
        <v>15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9.5" customHeight="1" x14ac:dyDescent="0.2">
      <c r="A39" s="54">
        <v>20</v>
      </c>
      <c r="B39" s="55" t="s">
        <v>53</v>
      </c>
      <c r="C39" s="55"/>
      <c r="D39" s="46">
        <v>12</v>
      </c>
      <c r="E39" s="56">
        <v>1</v>
      </c>
      <c r="F39" s="46">
        <f t="shared" si="4"/>
        <v>12</v>
      </c>
      <c r="G39" s="27">
        <f t="shared" si="2"/>
        <v>231</v>
      </c>
      <c r="H39" s="52"/>
      <c r="I39" s="48">
        <v>13</v>
      </c>
      <c r="J39" s="1">
        <v>-1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9.5" customHeight="1" x14ac:dyDescent="0.2">
      <c r="A40" s="54">
        <v>21</v>
      </c>
      <c r="B40" s="55" t="s">
        <v>54</v>
      </c>
      <c r="C40" s="55"/>
      <c r="D40" s="46">
        <v>12</v>
      </c>
      <c r="E40" s="56">
        <v>1</v>
      </c>
      <c r="F40" s="46">
        <f t="shared" si="4"/>
        <v>12</v>
      </c>
      <c r="G40" s="27">
        <f t="shared" si="2"/>
        <v>231</v>
      </c>
      <c r="H40" s="52"/>
      <c r="I40" s="48">
        <v>13</v>
      </c>
      <c r="J40" s="1">
        <v>-1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9.5" customHeight="1" x14ac:dyDescent="0.2">
      <c r="A41" s="54">
        <v>22</v>
      </c>
      <c r="B41" s="44" t="s">
        <v>55</v>
      </c>
      <c r="C41" s="55"/>
      <c r="D41" s="63">
        <v>8</v>
      </c>
      <c r="E41" s="56">
        <v>1</v>
      </c>
      <c r="F41" s="46">
        <f t="shared" si="4"/>
        <v>8</v>
      </c>
      <c r="G41" s="185">
        <f t="shared" si="2"/>
        <v>154</v>
      </c>
      <c r="H41" s="52"/>
      <c r="I41" s="48">
        <v>8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9.5" customHeight="1" x14ac:dyDescent="0.2">
      <c r="A42" s="54"/>
      <c r="B42" s="65" t="s">
        <v>56</v>
      </c>
      <c r="C42" s="65"/>
      <c r="D42" s="56"/>
      <c r="E42" s="56"/>
      <c r="F42" s="46">
        <f t="shared" si="4"/>
        <v>0</v>
      </c>
      <c r="G42" s="27">
        <f t="shared" si="2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9.5" customHeight="1" x14ac:dyDescent="0.2">
      <c r="A43" s="54">
        <v>23</v>
      </c>
      <c r="B43" s="66" t="s">
        <v>57</v>
      </c>
      <c r="C43" s="55"/>
      <c r="D43" s="46">
        <v>8</v>
      </c>
      <c r="E43" s="56">
        <v>5</v>
      </c>
      <c r="F43" s="46">
        <f t="shared" si="4"/>
        <v>40</v>
      </c>
      <c r="G43" s="27">
        <f t="shared" si="2"/>
        <v>770</v>
      </c>
      <c r="H43" s="1"/>
      <c r="I43" s="48">
        <v>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3.25" customHeight="1" x14ac:dyDescent="0.2">
      <c r="A44" s="54">
        <v>24</v>
      </c>
      <c r="B44" s="55" t="s">
        <v>58</v>
      </c>
      <c r="C44" s="55"/>
      <c r="D44" s="6">
        <v>20</v>
      </c>
      <c r="E44" s="64">
        <v>1</v>
      </c>
      <c r="F44" s="46">
        <f t="shared" si="4"/>
        <v>20</v>
      </c>
      <c r="G44" s="27">
        <f t="shared" si="2"/>
        <v>385</v>
      </c>
      <c r="H44" s="1"/>
      <c r="I44" s="48">
        <v>20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9.5" customHeight="1" x14ac:dyDescent="0.2">
      <c r="A45" s="54">
        <v>25</v>
      </c>
      <c r="B45" s="64" t="s">
        <v>59</v>
      </c>
      <c r="C45" s="64"/>
      <c r="D45" s="6">
        <v>20</v>
      </c>
      <c r="E45" s="64">
        <v>1</v>
      </c>
      <c r="F45" s="46">
        <f t="shared" si="4"/>
        <v>20</v>
      </c>
      <c r="G45" s="27">
        <f t="shared" si="2"/>
        <v>385</v>
      </c>
      <c r="H45" s="1"/>
      <c r="I45" s="48">
        <v>20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9.5" customHeight="1" x14ac:dyDescent="0.2">
      <c r="A46" s="54">
        <v>26</v>
      </c>
      <c r="B46" s="64" t="s">
        <v>48</v>
      </c>
      <c r="C46" s="64"/>
      <c r="D46" s="46">
        <v>12</v>
      </c>
      <c r="E46" s="64">
        <v>1</v>
      </c>
      <c r="F46" s="46">
        <f t="shared" si="4"/>
        <v>12</v>
      </c>
      <c r="G46" s="27">
        <f t="shared" si="2"/>
        <v>231</v>
      </c>
      <c r="H46" s="1"/>
      <c r="I46" s="48">
        <v>13</v>
      </c>
      <c r="J46" s="1">
        <v>-1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9.5" customHeight="1" x14ac:dyDescent="0.2">
      <c r="A47" s="54">
        <v>27</v>
      </c>
      <c r="B47" s="55" t="s">
        <v>49</v>
      </c>
      <c r="C47" s="55"/>
      <c r="D47" s="46">
        <v>12</v>
      </c>
      <c r="E47" s="56">
        <v>1</v>
      </c>
      <c r="F47" s="46">
        <f t="shared" si="4"/>
        <v>12</v>
      </c>
      <c r="G47" s="27">
        <f t="shared" si="2"/>
        <v>231</v>
      </c>
      <c r="H47" s="1"/>
      <c r="I47" s="48">
        <v>13</v>
      </c>
      <c r="J47" s="1">
        <v>-1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9.5" customHeight="1" x14ac:dyDescent="0.2">
      <c r="A48" s="54">
        <v>28</v>
      </c>
      <c r="B48" s="55" t="s">
        <v>50</v>
      </c>
      <c r="C48" s="55"/>
      <c r="D48" s="46">
        <v>12</v>
      </c>
      <c r="E48" s="56">
        <v>1</v>
      </c>
      <c r="F48" s="46">
        <f t="shared" si="4"/>
        <v>12</v>
      </c>
      <c r="G48" s="27">
        <f t="shared" si="2"/>
        <v>231</v>
      </c>
      <c r="H48" s="1"/>
      <c r="I48" s="48">
        <v>13</v>
      </c>
      <c r="J48" s="1">
        <v>-1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9.5" customHeight="1" x14ac:dyDescent="0.2">
      <c r="A49" s="54">
        <v>29</v>
      </c>
      <c r="B49" s="55" t="s">
        <v>51</v>
      </c>
      <c r="C49" s="55"/>
      <c r="D49" s="46">
        <v>12</v>
      </c>
      <c r="E49" s="56">
        <v>1</v>
      </c>
      <c r="F49" s="46">
        <f t="shared" si="4"/>
        <v>12</v>
      </c>
      <c r="G49" s="27">
        <f t="shared" si="2"/>
        <v>231</v>
      </c>
      <c r="H49" s="1"/>
      <c r="I49" s="48">
        <v>13</v>
      </c>
      <c r="J49" s="1">
        <v>-1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9.5" customHeight="1" x14ac:dyDescent="0.2">
      <c r="A50" s="54">
        <v>30</v>
      </c>
      <c r="B50" s="55" t="s">
        <v>52</v>
      </c>
      <c r="C50" s="55"/>
      <c r="D50" s="63">
        <v>15</v>
      </c>
      <c r="E50" s="56">
        <v>1</v>
      </c>
      <c r="F50" s="46">
        <f t="shared" si="4"/>
        <v>15</v>
      </c>
      <c r="G50" s="27">
        <f t="shared" si="2"/>
        <v>288.75</v>
      </c>
      <c r="H50" s="1"/>
      <c r="I50" s="48">
        <v>15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9.5" customHeight="1" x14ac:dyDescent="0.2">
      <c r="A51" s="54">
        <v>31</v>
      </c>
      <c r="B51" s="55" t="s">
        <v>53</v>
      </c>
      <c r="C51" s="55"/>
      <c r="D51" s="67">
        <v>12</v>
      </c>
      <c r="E51" s="56">
        <v>1</v>
      </c>
      <c r="F51" s="46">
        <f t="shared" si="4"/>
        <v>12</v>
      </c>
      <c r="G51" s="27">
        <f t="shared" si="2"/>
        <v>231</v>
      </c>
      <c r="H51" s="1"/>
      <c r="I51" s="48">
        <v>13</v>
      </c>
      <c r="J51" s="1">
        <v>-1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9.5" customHeight="1" x14ac:dyDescent="0.2">
      <c r="A52" s="54">
        <v>32</v>
      </c>
      <c r="B52" s="55" t="s">
        <v>55</v>
      </c>
      <c r="C52" s="55"/>
      <c r="D52" s="63">
        <v>8</v>
      </c>
      <c r="E52" s="56">
        <v>1</v>
      </c>
      <c r="F52" s="46">
        <f t="shared" si="4"/>
        <v>8</v>
      </c>
      <c r="G52" s="185">
        <f t="shared" si="2"/>
        <v>154</v>
      </c>
      <c r="H52" s="1"/>
      <c r="I52" s="48">
        <v>8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9.5" customHeight="1" x14ac:dyDescent="0.2">
      <c r="A53" s="54"/>
      <c r="B53" s="68" t="s">
        <v>60</v>
      </c>
      <c r="C53" s="68"/>
      <c r="D53" s="69"/>
      <c r="E53" s="64"/>
      <c r="F53" s="46">
        <f t="shared" si="4"/>
        <v>0</v>
      </c>
      <c r="G53" s="27">
        <f t="shared" si="2"/>
        <v>0</v>
      </c>
      <c r="H53" s="5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9.5" customHeight="1" x14ac:dyDescent="0.2">
      <c r="A54" s="54">
        <v>33</v>
      </c>
      <c r="B54" s="66" t="s">
        <v>57</v>
      </c>
      <c r="C54" s="55"/>
      <c r="D54" s="63">
        <v>8</v>
      </c>
      <c r="E54" s="56">
        <v>5</v>
      </c>
      <c r="F54" s="46">
        <f t="shared" si="4"/>
        <v>40</v>
      </c>
      <c r="G54" s="27">
        <f t="shared" si="2"/>
        <v>770</v>
      </c>
      <c r="H54" s="52"/>
      <c r="I54" s="48">
        <v>8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9.5" customHeight="1" x14ac:dyDescent="0.2">
      <c r="A55" s="54">
        <v>34</v>
      </c>
      <c r="B55" s="55" t="s">
        <v>61</v>
      </c>
      <c r="C55" s="55"/>
      <c r="D55" s="63">
        <v>20</v>
      </c>
      <c r="E55" s="56">
        <v>1</v>
      </c>
      <c r="F55" s="46">
        <f t="shared" si="4"/>
        <v>20</v>
      </c>
      <c r="G55" s="27">
        <f t="shared" si="2"/>
        <v>385</v>
      </c>
      <c r="H55" s="1"/>
      <c r="I55" s="48">
        <v>20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9.5" customHeight="1" x14ac:dyDescent="0.2">
      <c r="A56" s="54">
        <v>35</v>
      </c>
      <c r="B56" s="55" t="s">
        <v>62</v>
      </c>
      <c r="C56" s="55"/>
      <c r="D56" s="63">
        <v>20</v>
      </c>
      <c r="E56" s="56">
        <v>1</v>
      </c>
      <c r="F56" s="46">
        <f t="shared" si="4"/>
        <v>20</v>
      </c>
      <c r="G56" s="27">
        <f t="shared" si="2"/>
        <v>385</v>
      </c>
      <c r="H56" s="52"/>
      <c r="I56" s="48">
        <v>20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9.5" customHeight="1" x14ac:dyDescent="0.2">
      <c r="A57" s="54">
        <v>36</v>
      </c>
      <c r="B57" s="64" t="s">
        <v>48</v>
      </c>
      <c r="C57" s="64"/>
      <c r="D57" s="46">
        <v>12</v>
      </c>
      <c r="E57" s="64">
        <v>1</v>
      </c>
      <c r="F57" s="46">
        <f t="shared" si="4"/>
        <v>12</v>
      </c>
      <c r="G57" s="27">
        <f t="shared" si="2"/>
        <v>231</v>
      </c>
      <c r="H57" s="52"/>
      <c r="I57" s="48">
        <v>13</v>
      </c>
      <c r="J57" s="1">
        <v>-1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9.5" customHeight="1" x14ac:dyDescent="0.2">
      <c r="A58" s="54">
        <v>37</v>
      </c>
      <c r="B58" s="55" t="s">
        <v>49</v>
      </c>
      <c r="C58" s="55"/>
      <c r="D58" s="46">
        <v>12</v>
      </c>
      <c r="E58" s="56">
        <v>1</v>
      </c>
      <c r="F58" s="46">
        <f t="shared" si="4"/>
        <v>12</v>
      </c>
      <c r="G58" s="27">
        <f t="shared" si="2"/>
        <v>231</v>
      </c>
      <c r="H58" s="52"/>
      <c r="I58" s="48">
        <v>13</v>
      </c>
      <c r="J58" s="1">
        <v>-1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9.5" customHeight="1" x14ac:dyDescent="0.2">
      <c r="A59" s="54">
        <v>38</v>
      </c>
      <c r="B59" s="55" t="s">
        <v>50</v>
      </c>
      <c r="C59" s="55"/>
      <c r="D59" s="46">
        <v>12</v>
      </c>
      <c r="E59" s="56">
        <v>1</v>
      </c>
      <c r="F59" s="46">
        <f t="shared" si="4"/>
        <v>12</v>
      </c>
      <c r="G59" s="27">
        <f t="shared" si="2"/>
        <v>231</v>
      </c>
      <c r="H59" s="52"/>
      <c r="I59" s="48">
        <v>13</v>
      </c>
      <c r="J59" s="1">
        <v>-1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9.5" customHeight="1" x14ac:dyDescent="0.2">
      <c r="A60" s="54">
        <v>39</v>
      </c>
      <c r="B60" s="55" t="s">
        <v>51</v>
      </c>
      <c r="C60" s="55"/>
      <c r="D60" s="46">
        <v>12</v>
      </c>
      <c r="E60" s="56">
        <v>1</v>
      </c>
      <c r="F60" s="46">
        <f t="shared" si="4"/>
        <v>12</v>
      </c>
      <c r="G60" s="27">
        <f t="shared" si="2"/>
        <v>231</v>
      </c>
      <c r="H60" s="52"/>
      <c r="I60" s="48">
        <v>13</v>
      </c>
      <c r="J60" s="1">
        <v>-1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9.5" customHeight="1" x14ac:dyDescent="0.2">
      <c r="A61" s="54">
        <v>40</v>
      </c>
      <c r="B61" s="55" t="s">
        <v>52</v>
      </c>
      <c r="C61" s="55"/>
      <c r="D61" s="63">
        <v>15</v>
      </c>
      <c r="E61" s="56">
        <v>1</v>
      </c>
      <c r="F61" s="46">
        <f t="shared" si="4"/>
        <v>15</v>
      </c>
      <c r="G61" s="27">
        <f t="shared" si="2"/>
        <v>288.75</v>
      </c>
      <c r="H61" s="52"/>
      <c r="I61" s="48">
        <v>15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9.5" customHeight="1" x14ac:dyDescent="0.2">
      <c r="A62" s="54">
        <v>41</v>
      </c>
      <c r="B62" s="55" t="s">
        <v>53</v>
      </c>
      <c r="C62" s="55"/>
      <c r="D62" s="67">
        <v>12</v>
      </c>
      <c r="E62" s="56">
        <v>1</v>
      </c>
      <c r="F62" s="46">
        <f t="shared" si="4"/>
        <v>12</v>
      </c>
      <c r="G62" s="27">
        <f t="shared" si="2"/>
        <v>231</v>
      </c>
      <c r="H62" s="52"/>
      <c r="I62" s="48">
        <v>13</v>
      </c>
      <c r="J62" s="1">
        <v>-1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9.5" customHeight="1" x14ac:dyDescent="0.2">
      <c r="A63" s="54">
        <v>42</v>
      </c>
      <c r="B63" s="55" t="s">
        <v>63</v>
      </c>
      <c r="C63" s="55"/>
      <c r="D63" s="63">
        <v>8</v>
      </c>
      <c r="E63" s="56">
        <v>1</v>
      </c>
      <c r="F63" s="46">
        <f t="shared" si="4"/>
        <v>8</v>
      </c>
      <c r="G63" s="185">
        <f t="shared" si="2"/>
        <v>154</v>
      </c>
      <c r="H63" s="52"/>
      <c r="I63" s="48">
        <v>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9.5" customHeight="1" x14ac:dyDescent="0.2">
      <c r="A64" s="54"/>
      <c r="B64" s="65" t="s">
        <v>64</v>
      </c>
      <c r="C64" s="65"/>
      <c r="D64" s="56"/>
      <c r="E64" s="56"/>
      <c r="F64" s="46">
        <f t="shared" si="4"/>
        <v>0</v>
      </c>
      <c r="G64" s="27">
        <f t="shared" si="2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9.5" customHeight="1" x14ac:dyDescent="0.2">
      <c r="A65" s="54">
        <v>43</v>
      </c>
      <c r="B65" s="55" t="s">
        <v>65</v>
      </c>
      <c r="C65" s="55"/>
      <c r="D65" s="46">
        <v>5</v>
      </c>
      <c r="E65" s="56">
        <v>1</v>
      </c>
      <c r="F65" s="46">
        <f t="shared" si="4"/>
        <v>5</v>
      </c>
      <c r="G65" s="27">
        <f t="shared" si="2"/>
        <v>96.25</v>
      </c>
      <c r="H65" s="1"/>
      <c r="I65" s="48">
        <v>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9.5" customHeight="1" x14ac:dyDescent="0.2">
      <c r="A66" s="54">
        <v>44</v>
      </c>
      <c r="B66" s="55" t="s">
        <v>66</v>
      </c>
      <c r="C66" s="55"/>
      <c r="D66" s="46">
        <v>8</v>
      </c>
      <c r="E66" s="56">
        <v>2</v>
      </c>
      <c r="F66" s="46">
        <f t="shared" si="4"/>
        <v>16</v>
      </c>
      <c r="G66" s="27">
        <f t="shared" si="2"/>
        <v>308</v>
      </c>
      <c r="H66" s="1"/>
      <c r="I66" s="48">
        <v>8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3.25" customHeight="1" x14ac:dyDescent="0.2">
      <c r="A67" s="54">
        <v>45</v>
      </c>
      <c r="B67" s="55" t="s">
        <v>67</v>
      </c>
      <c r="C67" s="55"/>
      <c r="D67" s="46">
        <v>16</v>
      </c>
      <c r="E67" s="56">
        <v>2</v>
      </c>
      <c r="F67" s="46">
        <f t="shared" si="4"/>
        <v>32</v>
      </c>
      <c r="G67" s="27">
        <f t="shared" si="2"/>
        <v>616</v>
      </c>
      <c r="H67" s="1"/>
      <c r="I67" s="48">
        <v>16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9.5" customHeight="1" x14ac:dyDescent="0.2">
      <c r="A68" s="54">
        <v>46</v>
      </c>
      <c r="B68" s="64" t="s">
        <v>68</v>
      </c>
      <c r="C68" s="64"/>
      <c r="D68" s="6">
        <v>8</v>
      </c>
      <c r="E68" s="64">
        <v>2</v>
      </c>
      <c r="F68" s="46">
        <f t="shared" si="4"/>
        <v>16</v>
      </c>
      <c r="G68" s="27">
        <f t="shared" si="2"/>
        <v>308</v>
      </c>
      <c r="H68" s="1"/>
      <c r="I68" s="48">
        <v>9</v>
      </c>
      <c r="J68" s="1">
        <v>-1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9.5" customHeight="1" x14ac:dyDescent="0.2">
      <c r="A69" s="54">
        <v>47</v>
      </c>
      <c r="B69" s="64" t="s">
        <v>69</v>
      </c>
      <c r="C69" s="64"/>
      <c r="D69" s="6">
        <v>8</v>
      </c>
      <c r="E69" s="64">
        <v>1</v>
      </c>
      <c r="F69" s="46">
        <f t="shared" si="4"/>
        <v>8</v>
      </c>
      <c r="G69" s="185">
        <f t="shared" si="2"/>
        <v>154</v>
      </c>
      <c r="H69" s="1"/>
      <c r="I69" s="48">
        <v>9</v>
      </c>
      <c r="J69" s="1">
        <v>-1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9.5" customHeight="1" x14ac:dyDescent="0.2">
      <c r="A70" s="54">
        <v>48</v>
      </c>
      <c r="B70" s="55" t="s">
        <v>49</v>
      </c>
      <c r="C70" s="55"/>
      <c r="D70" s="6">
        <v>8</v>
      </c>
      <c r="E70" s="56">
        <v>1</v>
      </c>
      <c r="F70" s="46">
        <f t="shared" si="4"/>
        <v>8</v>
      </c>
      <c r="G70" s="185">
        <f t="shared" si="2"/>
        <v>154</v>
      </c>
      <c r="H70" s="1"/>
      <c r="I70" s="48">
        <v>9</v>
      </c>
      <c r="J70" s="1">
        <v>-1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9.5" customHeight="1" x14ac:dyDescent="0.2">
      <c r="A71" s="54">
        <v>49</v>
      </c>
      <c r="B71" s="55" t="s">
        <v>50</v>
      </c>
      <c r="C71" s="55"/>
      <c r="D71" s="6">
        <v>8</v>
      </c>
      <c r="E71" s="56">
        <v>1</v>
      </c>
      <c r="F71" s="46">
        <f t="shared" si="4"/>
        <v>8</v>
      </c>
      <c r="G71" s="185">
        <f t="shared" si="2"/>
        <v>154</v>
      </c>
      <c r="H71" s="1"/>
      <c r="I71" s="48">
        <v>9</v>
      </c>
      <c r="J71" s="1">
        <v>-1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9.5" customHeight="1" x14ac:dyDescent="0.2">
      <c r="A72" s="54">
        <v>50</v>
      </c>
      <c r="B72" s="55" t="s">
        <v>51</v>
      </c>
      <c r="C72" s="55"/>
      <c r="D72" s="6">
        <v>8</v>
      </c>
      <c r="E72" s="56">
        <v>1</v>
      </c>
      <c r="F72" s="46">
        <f t="shared" si="4"/>
        <v>8</v>
      </c>
      <c r="G72" s="185">
        <f t="shared" si="2"/>
        <v>154</v>
      </c>
      <c r="H72" s="1"/>
      <c r="I72" s="48">
        <v>9</v>
      </c>
      <c r="J72" s="1">
        <v>-1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9.5" customHeight="1" x14ac:dyDescent="0.2">
      <c r="A73" s="54">
        <v>51</v>
      </c>
      <c r="B73" s="55" t="s">
        <v>52</v>
      </c>
      <c r="C73" s="55"/>
      <c r="D73" s="46">
        <v>10</v>
      </c>
      <c r="E73" s="56">
        <v>1</v>
      </c>
      <c r="F73" s="46">
        <f t="shared" si="4"/>
        <v>10</v>
      </c>
      <c r="G73" s="185">
        <f t="shared" si="2"/>
        <v>192.5</v>
      </c>
      <c r="H73" s="1"/>
      <c r="I73" s="48">
        <v>10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9.5" customHeight="1" x14ac:dyDescent="0.2">
      <c r="A74" s="54">
        <v>52</v>
      </c>
      <c r="B74" s="55" t="s">
        <v>70</v>
      </c>
      <c r="C74" s="64"/>
      <c r="D74" s="46">
        <v>8</v>
      </c>
      <c r="E74" s="64">
        <v>1</v>
      </c>
      <c r="F74" s="46">
        <f t="shared" si="4"/>
        <v>8</v>
      </c>
      <c r="G74" s="185">
        <f t="shared" si="2"/>
        <v>154</v>
      </c>
      <c r="H74" s="1"/>
      <c r="I74" s="48">
        <v>10</v>
      </c>
      <c r="J74" s="1">
        <v>-2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9.5" customHeight="1" x14ac:dyDescent="0.2">
      <c r="A75" s="54"/>
      <c r="B75" s="70" t="s">
        <v>71</v>
      </c>
      <c r="C75" s="70"/>
      <c r="D75" s="71"/>
      <c r="E75" s="71"/>
      <c r="F75" s="72">
        <f t="shared" ref="F75" si="5">SUM(F18:F74)</f>
        <v>1436</v>
      </c>
      <c r="G75" s="186">
        <f>SUM(G18:G74)</f>
        <v>27643</v>
      </c>
      <c r="H75" s="1"/>
      <c r="I75" s="5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9.5" customHeight="1" x14ac:dyDescent="0.2">
      <c r="A76" s="73"/>
      <c r="B76" s="74"/>
      <c r="C76" s="74"/>
      <c r="D76" s="75"/>
      <c r="E76" s="75"/>
      <c r="F76" s="76"/>
      <c r="G76" s="52"/>
      <c r="H76" s="1"/>
      <c r="I76" s="5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9.5" customHeight="1" x14ac:dyDescent="0.2">
      <c r="A77" s="77"/>
      <c r="B77" s="78"/>
      <c r="C77" s="79"/>
      <c r="D77" s="79"/>
      <c r="E77" s="79"/>
      <c r="F77" s="8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9.5" customHeight="1" x14ac:dyDescent="0.2">
      <c r="A78" s="81" t="s">
        <v>72</v>
      </c>
      <c r="B78" s="82" t="s">
        <v>73</v>
      </c>
      <c r="C78" s="68"/>
      <c r="D78" s="64"/>
      <c r="E78" s="64"/>
      <c r="F78" s="83"/>
      <c r="G78" s="1">
        <v>19.25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6.25" customHeight="1" x14ac:dyDescent="0.2">
      <c r="A79" s="84" t="s">
        <v>25</v>
      </c>
      <c r="B79" s="85" t="s">
        <v>74</v>
      </c>
      <c r="C79" s="85"/>
      <c r="D79" s="86" t="s">
        <v>28</v>
      </c>
      <c r="E79" s="87" t="s">
        <v>29</v>
      </c>
      <c r="F79" s="40" t="s">
        <v>30</v>
      </c>
      <c r="G79" s="23" t="s">
        <v>31</v>
      </c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</row>
    <row r="80" spans="1:24" ht="33.75" customHeight="1" x14ac:dyDescent="0.2">
      <c r="A80" s="64">
        <v>1</v>
      </c>
      <c r="B80" s="64" t="s">
        <v>75</v>
      </c>
      <c r="C80" s="64"/>
      <c r="D80" s="88">
        <v>7</v>
      </c>
      <c r="E80" s="64">
        <v>4</v>
      </c>
      <c r="F80" s="39">
        <f t="shared" ref="F80:F85" si="6">D80*E80</f>
        <v>28</v>
      </c>
      <c r="G80" s="108">
        <f t="shared" ref="G80:G85" si="7">F80*19.25</f>
        <v>539</v>
      </c>
      <c r="H80" s="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</row>
    <row r="81" spans="1:24" ht="26.25" customHeight="1" x14ac:dyDescent="0.2">
      <c r="A81" s="64">
        <v>2</v>
      </c>
      <c r="B81" s="55" t="s">
        <v>76</v>
      </c>
      <c r="C81" s="55"/>
      <c r="D81" s="88">
        <v>7</v>
      </c>
      <c r="E81" s="64">
        <v>4</v>
      </c>
      <c r="F81" s="39">
        <f t="shared" si="6"/>
        <v>28</v>
      </c>
      <c r="G81" s="108">
        <f t="shared" si="7"/>
        <v>539</v>
      </c>
      <c r="H81" s="1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</row>
    <row r="82" spans="1:24" ht="25.5" customHeight="1" x14ac:dyDescent="0.2">
      <c r="A82" s="64">
        <v>3</v>
      </c>
      <c r="B82" s="55" t="s">
        <v>77</v>
      </c>
      <c r="C82" s="55"/>
      <c r="D82" s="88">
        <v>7</v>
      </c>
      <c r="E82" s="64">
        <v>4</v>
      </c>
      <c r="F82" s="39">
        <f t="shared" si="6"/>
        <v>28</v>
      </c>
      <c r="G82" s="108">
        <f t="shared" si="7"/>
        <v>539</v>
      </c>
      <c r="H82" s="1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4" ht="25.5" customHeight="1" x14ac:dyDescent="0.2">
      <c r="A83" s="64">
        <v>4</v>
      </c>
      <c r="B83" s="55" t="s">
        <v>78</v>
      </c>
      <c r="C83" s="55"/>
      <c r="D83" s="88">
        <v>7</v>
      </c>
      <c r="E83" s="64">
        <v>4</v>
      </c>
      <c r="F83" s="39">
        <f t="shared" si="6"/>
        <v>28</v>
      </c>
      <c r="G83" s="108">
        <f t="shared" si="7"/>
        <v>539</v>
      </c>
      <c r="H83" s="1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4" ht="25.5" customHeight="1" x14ac:dyDescent="0.2">
      <c r="A84" s="64">
        <v>5</v>
      </c>
      <c r="B84" s="55" t="s">
        <v>79</v>
      </c>
      <c r="C84" s="55"/>
      <c r="D84" s="88">
        <v>7</v>
      </c>
      <c r="E84" s="64">
        <v>4</v>
      </c>
      <c r="F84" s="39">
        <f t="shared" si="6"/>
        <v>28</v>
      </c>
      <c r="G84" s="108">
        <f t="shared" si="7"/>
        <v>539</v>
      </c>
      <c r="H84" s="1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4" ht="21.75" customHeight="1" x14ac:dyDescent="0.2">
      <c r="A85" s="64">
        <v>6</v>
      </c>
      <c r="B85" s="55" t="s">
        <v>80</v>
      </c>
      <c r="C85" s="55"/>
      <c r="D85" s="88">
        <v>7</v>
      </c>
      <c r="E85" s="64">
        <v>3</v>
      </c>
      <c r="F85" s="39">
        <f t="shared" si="6"/>
        <v>21</v>
      </c>
      <c r="G85" s="108">
        <f t="shared" si="7"/>
        <v>404.25</v>
      </c>
      <c r="H85" s="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4" ht="24" customHeight="1" x14ac:dyDescent="0.2">
      <c r="A86" s="54"/>
      <c r="B86" s="89" t="s">
        <v>71</v>
      </c>
      <c r="C86" s="89"/>
      <c r="D86" s="56"/>
      <c r="E86" s="55"/>
      <c r="F86" s="72">
        <f t="shared" ref="F86:G86" si="8">SUM(F80:F85)</f>
        <v>161</v>
      </c>
      <c r="G86" s="187">
        <f t="shared" si="8"/>
        <v>3099.25</v>
      </c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4" ht="24" customHeight="1" x14ac:dyDescent="0.2">
      <c r="A87" s="90"/>
      <c r="B87" s="91"/>
      <c r="C87" s="91"/>
      <c r="D87" s="92"/>
      <c r="E87" s="93"/>
      <c r="F87" s="76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</row>
    <row r="88" spans="1:24" ht="19.5" customHeight="1" x14ac:dyDescent="0.2">
      <c r="A88" s="94"/>
      <c r="B88" s="94"/>
      <c r="C88" s="94"/>
      <c r="D88" s="75"/>
      <c r="E88" s="79"/>
      <c r="F88" s="14"/>
      <c r="G88" s="32"/>
      <c r="H88" s="95"/>
      <c r="I88" s="32"/>
      <c r="J88" s="96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</row>
    <row r="89" spans="1:24" ht="28.5" customHeight="1" x14ac:dyDescent="0.2">
      <c r="A89" s="87" t="s">
        <v>81</v>
      </c>
      <c r="B89" s="68" t="s">
        <v>82</v>
      </c>
      <c r="C89" s="64"/>
      <c r="D89" s="64"/>
      <c r="E89" s="64"/>
      <c r="F89" s="32"/>
      <c r="G89" s="32">
        <v>19.25</v>
      </c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</row>
    <row r="90" spans="1:24" ht="41.25" customHeight="1" x14ac:dyDescent="0.2">
      <c r="A90" s="84" t="s">
        <v>25</v>
      </c>
      <c r="B90" s="68" t="s">
        <v>83</v>
      </c>
      <c r="C90" s="68"/>
      <c r="D90" s="87" t="s">
        <v>84</v>
      </c>
      <c r="E90" s="87" t="s">
        <v>29</v>
      </c>
      <c r="F90" s="40" t="s">
        <v>30</v>
      </c>
      <c r="G90" s="23" t="s">
        <v>31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</row>
    <row r="91" spans="1:24" ht="25.5" customHeight="1" x14ac:dyDescent="0.2">
      <c r="A91" s="64">
        <v>1</v>
      </c>
      <c r="B91" s="64" t="s">
        <v>85</v>
      </c>
      <c r="C91" s="64" t="s">
        <v>86</v>
      </c>
      <c r="D91" s="6">
        <v>90</v>
      </c>
      <c r="E91" s="39" t="s">
        <v>87</v>
      </c>
      <c r="F91" s="6">
        <f>D91</f>
        <v>90</v>
      </c>
      <c r="G91" s="108">
        <f t="shared" ref="G91:G96" si="9">F91*19.25</f>
        <v>1732.5</v>
      </c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</row>
    <row r="92" spans="1:24" ht="19.5" customHeight="1" x14ac:dyDescent="0.2">
      <c r="A92" s="64">
        <v>2</v>
      </c>
      <c r="B92" s="64" t="s">
        <v>88</v>
      </c>
      <c r="C92" s="64"/>
      <c r="D92" s="6">
        <v>6</v>
      </c>
      <c r="E92" s="39">
        <v>5</v>
      </c>
      <c r="F92" s="6">
        <f t="shared" ref="F92:F94" si="10">D92*E92</f>
        <v>30</v>
      </c>
      <c r="G92" s="108">
        <f t="shared" si="9"/>
        <v>577.5</v>
      </c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</row>
    <row r="93" spans="1:24" ht="19.5" customHeight="1" x14ac:dyDescent="0.2">
      <c r="A93" s="64">
        <v>3</v>
      </c>
      <c r="B93" s="64" t="s">
        <v>89</v>
      </c>
      <c r="C93" s="64"/>
      <c r="D93" s="97">
        <v>6</v>
      </c>
      <c r="E93" s="39">
        <v>4</v>
      </c>
      <c r="F93" s="6">
        <f t="shared" si="10"/>
        <v>24</v>
      </c>
      <c r="G93" s="108">
        <f t="shared" si="9"/>
        <v>462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</row>
    <row r="94" spans="1:24" ht="19.5" customHeight="1" x14ac:dyDescent="0.2">
      <c r="A94" s="64">
        <v>4</v>
      </c>
      <c r="B94" s="64" t="s">
        <v>90</v>
      </c>
      <c r="C94" s="64"/>
      <c r="D94" s="98">
        <v>6</v>
      </c>
      <c r="E94" s="39">
        <v>2</v>
      </c>
      <c r="F94" s="6">
        <f t="shared" si="10"/>
        <v>12</v>
      </c>
      <c r="G94" s="108">
        <f t="shared" si="9"/>
        <v>231</v>
      </c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</row>
    <row r="95" spans="1:24" ht="25.5" customHeight="1" x14ac:dyDescent="0.2">
      <c r="A95" s="64">
        <v>5</v>
      </c>
      <c r="B95" s="64" t="s">
        <v>91</v>
      </c>
      <c r="C95" s="64"/>
      <c r="D95" s="6">
        <v>40</v>
      </c>
      <c r="E95" s="39" t="s">
        <v>87</v>
      </c>
      <c r="F95" s="6">
        <f t="shared" ref="F95:F96" si="11">D95</f>
        <v>40</v>
      </c>
      <c r="G95" s="108">
        <f t="shared" si="9"/>
        <v>770</v>
      </c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</row>
    <row r="96" spans="1:24" ht="24" customHeight="1" x14ac:dyDescent="0.2">
      <c r="A96" s="64">
        <v>6</v>
      </c>
      <c r="B96" s="64" t="s">
        <v>92</v>
      </c>
      <c r="C96" s="64"/>
      <c r="D96" s="6">
        <v>100</v>
      </c>
      <c r="E96" s="39" t="s">
        <v>87</v>
      </c>
      <c r="F96" s="6">
        <f t="shared" si="11"/>
        <v>100</v>
      </c>
      <c r="G96" s="108">
        <f t="shared" si="9"/>
        <v>1925</v>
      </c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</row>
    <row r="97" spans="1:24" ht="24" customHeight="1" x14ac:dyDescent="0.2">
      <c r="A97" s="64"/>
      <c r="B97" s="89" t="s">
        <v>71</v>
      </c>
      <c r="C97" s="64"/>
      <c r="D97" s="64"/>
      <c r="E97" s="39"/>
      <c r="F97" s="37">
        <f t="shared" ref="F97:G97" si="12">SUM(F91:F96)</f>
        <v>296</v>
      </c>
      <c r="G97" s="187">
        <f t="shared" si="12"/>
        <v>5698</v>
      </c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</row>
    <row r="98" spans="1:24" ht="24" customHeight="1" x14ac:dyDescent="0.2">
      <c r="A98" s="99"/>
      <c r="B98" s="99"/>
      <c r="C98" s="99"/>
      <c r="D98" s="99"/>
      <c r="E98" s="100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</row>
    <row r="99" spans="1:24" ht="24" customHeight="1" x14ac:dyDescent="0.2">
      <c r="A99" s="99"/>
      <c r="B99" s="99"/>
      <c r="C99" s="99"/>
      <c r="D99" s="64"/>
      <c r="E99" s="64"/>
      <c r="F99" s="83"/>
      <c r="G99" s="32">
        <v>38.5</v>
      </c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</row>
    <row r="100" spans="1:24" ht="29.25" customHeight="1" x14ac:dyDescent="0.2">
      <c r="A100" s="87" t="s">
        <v>93</v>
      </c>
      <c r="B100" s="68" t="s">
        <v>94</v>
      </c>
      <c r="C100" s="64"/>
      <c r="D100" s="101" t="s">
        <v>84</v>
      </c>
      <c r="E100" s="87" t="s">
        <v>29</v>
      </c>
      <c r="F100" s="40" t="s">
        <v>30</v>
      </c>
      <c r="G100" s="23" t="s">
        <v>31</v>
      </c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</row>
    <row r="101" spans="1:24" ht="36.75" customHeight="1" x14ac:dyDescent="0.2">
      <c r="A101" s="54">
        <v>1</v>
      </c>
      <c r="B101" s="64" t="s">
        <v>95</v>
      </c>
      <c r="C101" s="64"/>
      <c r="D101" s="102">
        <v>70</v>
      </c>
      <c r="E101" s="39" t="s">
        <v>87</v>
      </c>
      <c r="F101" s="6">
        <f>D101</f>
        <v>70</v>
      </c>
      <c r="G101" s="187">
        <f>F101*38.5</f>
        <v>2695</v>
      </c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</row>
    <row r="102" spans="1:24" ht="24" customHeight="1" x14ac:dyDescent="0.2">
      <c r="A102" s="54"/>
      <c r="B102" s="90"/>
      <c r="C102" s="64"/>
      <c r="D102" s="64"/>
      <c r="E102" s="64"/>
      <c r="F102" s="39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</row>
    <row r="103" spans="1:24" ht="20.25" customHeight="1" x14ac:dyDescent="0.2">
      <c r="A103" s="54"/>
      <c r="B103" s="68"/>
      <c r="C103" s="82"/>
      <c r="D103" s="54"/>
      <c r="E103" s="103"/>
      <c r="F103" s="104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</row>
    <row r="104" spans="1:24" ht="19.5" customHeight="1" x14ac:dyDescent="0.2">
      <c r="A104" s="64"/>
      <c r="B104" s="70"/>
      <c r="C104" s="105"/>
      <c r="D104" s="54"/>
      <c r="E104" s="106"/>
      <c r="F104" s="104"/>
      <c r="G104" s="32"/>
      <c r="H104" s="96"/>
      <c r="I104" s="32"/>
      <c r="J104" s="32"/>
      <c r="K104" s="96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</row>
    <row r="105" spans="1:24" ht="19.5" customHeight="1" x14ac:dyDescent="0.2">
      <c r="A105" s="64"/>
      <c r="B105" s="107" t="s">
        <v>96</v>
      </c>
      <c r="C105" s="107"/>
      <c r="D105" s="199" t="s">
        <v>3</v>
      </c>
      <c r="E105" s="189"/>
      <c r="F105" s="40" t="s">
        <v>2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9.5" customHeight="1" x14ac:dyDescent="0.2">
      <c r="A106" s="87" t="s">
        <v>23</v>
      </c>
      <c r="B106" s="59" t="s">
        <v>97</v>
      </c>
      <c r="C106" s="59"/>
      <c r="D106" s="200">
        <f>G75</f>
        <v>27643</v>
      </c>
      <c r="E106" s="189"/>
      <c r="F106" s="10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9.5" customHeight="1" x14ac:dyDescent="0.2">
      <c r="A107" s="87" t="s">
        <v>72</v>
      </c>
      <c r="B107" s="65" t="s">
        <v>98</v>
      </c>
      <c r="C107" s="65"/>
      <c r="D107" s="195">
        <f>G86</f>
        <v>3099.25</v>
      </c>
      <c r="E107" s="189"/>
      <c r="F107" s="108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9.5" customHeight="1" x14ac:dyDescent="0.2">
      <c r="A108" s="87" t="s">
        <v>99</v>
      </c>
      <c r="B108" s="65" t="s">
        <v>100</v>
      </c>
      <c r="C108" s="65"/>
      <c r="D108" s="196">
        <f>G97+G101</f>
        <v>8393</v>
      </c>
      <c r="E108" s="189"/>
      <c r="F108" s="108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9.5" customHeight="1" x14ac:dyDescent="0.2">
      <c r="A109" s="87"/>
      <c r="B109" s="65"/>
      <c r="C109" s="65"/>
      <c r="D109" s="109"/>
      <c r="E109" s="110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25.5" customHeight="1" x14ac:dyDescent="0.2">
      <c r="A110" s="87"/>
      <c r="B110" s="91" t="s">
        <v>71</v>
      </c>
      <c r="C110" s="91"/>
      <c r="D110" s="188">
        <f>SUM(D106:E108)</f>
        <v>39135.25</v>
      </c>
      <c r="E110" s="189"/>
      <c r="F110" s="111">
        <f>SUM(F106:F108)</f>
        <v>0</v>
      </c>
      <c r="G110" s="1"/>
      <c r="H110" s="112" t="s">
        <v>101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9.5" customHeight="1" x14ac:dyDescent="0.2">
      <c r="A111" s="6"/>
      <c r="B111" s="113" t="s">
        <v>102</v>
      </c>
      <c r="C111" s="114"/>
      <c r="D111" s="190">
        <f>H111-D110</f>
        <v>1.1374999999970896</v>
      </c>
      <c r="E111" s="189"/>
      <c r="F111" s="108">
        <f>D111+(D111*32.7%)</f>
        <v>1.5094624999961379</v>
      </c>
      <c r="G111" s="1"/>
      <c r="H111" s="116">
        <f>SUM(F13)</f>
        <v>39136.387499999997</v>
      </c>
      <c r="I111" s="1" t="s">
        <v>103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9.5" customHeight="1" x14ac:dyDescent="0.2">
      <c r="A112" s="6"/>
      <c r="B112" s="117" t="s">
        <v>104</v>
      </c>
      <c r="C112" s="117"/>
      <c r="D112" s="32"/>
      <c r="E112" s="32"/>
      <c r="F112" s="32"/>
      <c r="G112" s="1"/>
      <c r="H112" s="1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9.5" customHeight="1" x14ac:dyDescent="0.2">
      <c r="A113" s="1"/>
      <c r="B113" s="191" t="s">
        <v>105</v>
      </c>
      <c r="C113" s="11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9.5" customHeight="1" x14ac:dyDescent="0.2">
      <c r="A114" s="1"/>
      <c r="B114" s="192"/>
      <c r="C114" s="117"/>
      <c r="D114" s="193"/>
      <c r="E114" s="194"/>
      <c r="F114" s="3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9.5" customHeight="1" x14ac:dyDescent="0.2">
      <c r="A115" s="1" t="s">
        <v>106</v>
      </c>
      <c r="B115" s="192"/>
      <c r="C115" s="117"/>
      <c r="D115" s="192"/>
      <c r="E115" s="192"/>
      <c r="F115" s="119"/>
      <c r="G115" s="3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9.5" customHeight="1" x14ac:dyDescent="0.2">
      <c r="A116" s="1" t="s">
        <v>106</v>
      </c>
      <c r="B116" s="117"/>
      <c r="C116" s="117"/>
      <c r="D116" s="192"/>
      <c r="E116" s="192"/>
      <c r="F116" s="119"/>
      <c r="G116" s="3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9.5" customHeight="1" x14ac:dyDescent="0.2">
      <c r="A117" s="1" t="s">
        <v>106</v>
      </c>
      <c r="B117" s="3"/>
      <c r="C117" s="3"/>
      <c r="D117" s="117"/>
      <c r="E117" s="118"/>
      <c r="F117" s="32"/>
      <c r="G117" s="3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9.5" customHeight="1" x14ac:dyDescent="0.2">
      <c r="A118" s="1" t="s">
        <v>106</v>
      </c>
      <c r="B118" s="117"/>
      <c r="C118" s="117"/>
      <c r="D118" s="117"/>
      <c r="E118" s="118"/>
      <c r="F118" s="32"/>
      <c r="G118" s="120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9.5" customHeight="1" x14ac:dyDescent="0.2">
      <c r="A119" s="1"/>
      <c r="B119" s="117"/>
      <c r="C119" s="117"/>
      <c r="D119" s="117"/>
      <c r="E119" s="121"/>
      <c r="F119" s="3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9.5" customHeight="1" x14ac:dyDescent="0.2">
      <c r="A120" s="1"/>
      <c r="B120" s="3"/>
      <c r="C120" s="3"/>
      <c r="D120" s="32"/>
      <c r="E120" s="32"/>
      <c r="F120" s="32"/>
      <c r="G120" s="31" t="s">
        <v>107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9.5" customHeight="1" x14ac:dyDescent="0.2">
      <c r="A121" s="1"/>
      <c r="B121" s="3"/>
      <c r="C121" s="3"/>
      <c r="D121" s="1"/>
      <c r="E121" s="1"/>
      <c r="F121" s="1"/>
      <c r="G121" s="11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9.5" customHeight="1" x14ac:dyDescent="0.2">
      <c r="A122" s="1"/>
      <c r="B122" s="3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9.5" customHeight="1" x14ac:dyDescent="0.2">
      <c r="A123" s="1"/>
      <c r="B123" s="117"/>
      <c r="C123" s="11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9.5" customHeight="1" x14ac:dyDescent="0.2">
      <c r="A124" s="1"/>
      <c r="B124" s="3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9.5" customHeight="1" x14ac:dyDescent="0.2">
      <c r="A125" s="1"/>
      <c r="B125" s="3"/>
      <c r="C125" s="3"/>
      <c r="D125" s="3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9.5" customHeight="1" x14ac:dyDescent="0.2">
      <c r="A126" s="1"/>
      <c r="B126" s="3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9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9.5" customHeight="1" x14ac:dyDescent="0.2">
      <c r="A128" s="1"/>
      <c r="B128" s="1"/>
      <c r="C128" s="1"/>
      <c r="D128" s="12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9.5" customHeight="1" x14ac:dyDescent="0.2">
      <c r="A129" s="1"/>
      <c r="B129" s="1"/>
      <c r="C129" s="1"/>
      <c r="D129" s="12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9.5" customHeight="1" x14ac:dyDescent="0.2">
      <c r="A130" s="1"/>
      <c r="B130" s="1"/>
      <c r="C130" s="1"/>
      <c r="D130" s="12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9.5" customHeight="1" x14ac:dyDescent="0.2">
      <c r="A131" s="1"/>
      <c r="B131" s="1"/>
      <c r="C131" s="1"/>
      <c r="D131" s="12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9.5" customHeight="1" x14ac:dyDescent="0.2">
      <c r="A132" s="1"/>
      <c r="B132" s="1"/>
      <c r="C132" s="1"/>
      <c r="D132" s="122"/>
      <c r="E132" s="12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9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9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9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9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9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9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9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9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9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9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9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9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9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9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9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9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9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9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9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9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9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9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9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9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9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9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9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9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9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9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9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9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9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9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9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9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9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9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9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9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9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9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9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9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9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9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9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9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9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9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9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9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9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9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9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9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9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9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9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9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9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9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9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9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9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9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9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9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9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9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9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9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9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9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9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9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9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9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9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9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9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9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9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9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9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9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9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9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9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9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9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9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9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9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9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9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9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9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9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9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9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9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9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9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9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9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9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9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9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9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9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9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9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9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9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9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9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9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9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9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9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9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9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9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9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9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9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9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9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9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9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9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9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9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9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9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9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9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9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9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9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9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9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9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9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9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9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9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9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9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9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9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9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9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9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9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9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9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9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9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9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9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9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9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9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9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9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9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9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9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9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9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9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9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9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9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9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9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9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9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9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9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9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9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9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9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9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9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9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9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9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9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9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9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9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9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9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9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9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9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9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9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9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9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9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9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9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9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9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9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9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9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9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9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9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9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9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9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9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9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9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9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9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9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9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9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9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9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9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9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9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9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9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9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9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9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9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9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9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9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9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9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9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9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9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9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9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9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9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9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9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9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9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9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9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9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9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9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9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9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9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9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9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9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9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9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9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9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9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9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9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9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9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9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9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9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9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9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9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9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9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9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9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9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9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9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9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9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9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9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9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9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9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9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9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9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9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9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9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9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9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9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9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9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9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9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9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9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9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9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9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9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9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9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9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9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9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9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9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9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9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9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9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9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9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9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9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9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9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9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9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9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9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9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9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9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9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9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9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9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9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9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9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9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9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9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9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9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9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9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9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9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9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9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9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9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9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9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9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9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9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9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9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9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9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9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9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9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9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9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9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9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9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9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9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9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9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9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9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9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9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9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9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9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9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9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9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9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9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9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9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9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9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9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9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9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9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9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9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9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9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9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9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9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9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9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9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9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9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9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9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9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9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9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9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9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9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9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9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9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9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9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9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9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9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9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9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9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9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9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9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9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9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9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9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9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9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9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9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9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9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9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9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9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9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9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9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9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9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9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9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9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9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9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9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9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9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9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9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9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9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9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9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9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9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9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9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9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9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9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9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9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9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9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9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9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9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9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9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9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9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9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9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9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9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9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9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9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9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9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9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9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9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9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9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9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9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9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9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9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9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9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9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9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9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9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9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9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9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9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9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9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9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9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9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9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9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9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9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9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9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9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9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9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9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9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9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9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9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9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9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9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9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9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9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9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9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9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9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9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9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9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9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9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9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9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9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9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9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9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9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9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9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9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9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9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9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9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9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9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9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9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9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9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9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9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9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9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9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9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9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9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9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9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9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9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9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9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9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9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9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9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9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9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9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9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9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9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9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9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9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9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9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9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9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9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9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9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9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9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9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9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9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9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9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9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9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9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9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9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9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9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9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9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9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9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9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9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9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9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9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9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9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9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9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9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9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9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9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9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9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9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9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9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9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9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9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9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9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9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9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9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9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9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9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9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9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9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9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9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9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9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9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9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9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9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9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9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9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9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9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9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9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9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9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9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9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9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9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9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9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9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9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9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9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9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9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9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9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9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9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9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9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9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9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9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9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9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9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9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9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9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9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9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9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9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9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9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9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9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9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9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9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9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9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9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9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9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9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9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9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9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9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9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9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9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9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9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9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9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9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9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9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9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9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9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9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9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9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9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9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9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9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9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9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9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9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9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9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9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9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9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9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9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9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9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9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9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9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9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9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9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9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9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9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9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9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9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9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9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9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9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9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9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9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9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9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9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9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9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9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9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9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9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9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9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9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9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9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9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9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9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9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9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9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9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9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9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9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9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9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9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9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9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9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9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9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9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9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9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9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9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9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9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9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9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9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9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9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9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9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9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9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9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9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9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9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9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9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9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9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9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9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9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9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9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9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9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9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9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9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9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9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9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9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9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9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9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9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9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9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9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9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9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9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9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9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9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9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9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9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9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9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9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9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9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9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9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9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9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9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9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9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9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9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12">
    <mergeCell ref="D107:E107"/>
    <mergeCell ref="D108:E108"/>
    <mergeCell ref="A1:F1"/>
    <mergeCell ref="A2:F2"/>
    <mergeCell ref="A15:F15"/>
    <mergeCell ref="D105:E105"/>
    <mergeCell ref="D106:E106"/>
    <mergeCell ref="D110:E110"/>
    <mergeCell ref="D111:E111"/>
    <mergeCell ref="B113:B115"/>
    <mergeCell ref="D114:D116"/>
    <mergeCell ref="E114:E116"/>
  </mergeCells>
  <printOptions gridLines="1"/>
  <pageMargins left="0.23622047244094491" right="0.23622047244094491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workbookViewId="0"/>
  </sheetViews>
  <sheetFormatPr defaultColWidth="14.42578125" defaultRowHeight="15" customHeight="1" x14ac:dyDescent="0.2"/>
  <cols>
    <col min="1" max="1" width="6.42578125" customWidth="1"/>
    <col min="2" max="2" width="29" customWidth="1"/>
    <col min="3" max="3" width="9.7109375" customWidth="1"/>
    <col min="4" max="4" width="14.85546875" customWidth="1"/>
    <col min="5" max="5" width="11.42578125" customWidth="1"/>
    <col min="6" max="26" width="8.85546875" customWidth="1"/>
  </cols>
  <sheetData>
    <row r="1" spans="1:6" ht="12.75" customHeight="1" x14ac:dyDescent="0.2">
      <c r="A1" s="123"/>
      <c r="B1" s="123"/>
      <c r="C1" s="123"/>
      <c r="D1" s="123"/>
      <c r="E1" s="123"/>
    </row>
    <row r="2" spans="1:6" ht="20.25" customHeight="1" x14ac:dyDescent="0.25">
      <c r="A2" s="201" t="s">
        <v>108</v>
      </c>
      <c r="B2" s="192"/>
      <c r="C2" s="192"/>
      <c r="D2" s="192"/>
      <c r="E2" s="124"/>
    </row>
    <row r="3" spans="1:6" ht="12.75" customHeight="1" x14ac:dyDescent="0.25">
      <c r="A3" s="125"/>
      <c r="B3" s="123"/>
      <c r="C3" s="123"/>
      <c r="D3" s="123"/>
      <c r="E3" s="123"/>
    </row>
    <row r="4" spans="1:6" ht="30" customHeight="1" x14ac:dyDescent="0.3">
      <c r="A4" s="126" t="s">
        <v>109</v>
      </c>
      <c r="B4" s="126"/>
      <c r="C4" s="126"/>
      <c r="D4" s="126"/>
      <c r="E4" s="127"/>
    </row>
    <row r="5" spans="1:6" ht="19.5" customHeight="1" x14ac:dyDescent="0.2">
      <c r="A5" s="124"/>
      <c r="B5" s="124"/>
      <c r="E5" s="123"/>
    </row>
    <row r="6" spans="1:6" ht="19.5" customHeight="1" x14ac:dyDescent="0.25">
      <c r="A6" s="202" t="s">
        <v>110</v>
      </c>
      <c r="B6" s="203"/>
      <c r="C6" s="189"/>
      <c r="D6" s="128">
        <v>4586.76</v>
      </c>
      <c r="E6" s="129"/>
    </row>
    <row r="7" spans="1:6" ht="19.5" customHeight="1" x14ac:dyDescent="0.25">
      <c r="A7" s="204" t="s">
        <v>111</v>
      </c>
      <c r="B7" s="203"/>
      <c r="C7" s="189"/>
      <c r="D7" s="128"/>
      <c r="E7" s="129"/>
    </row>
    <row r="8" spans="1:6" ht="19.5" customHeight="1" x14ac:dyDescent="0.25">
      <c r="A8" s="130" t="s">
        <v>112</v>
      </c>
      <c r="B8" s="131"/>
      <c r="C8" s="131"/>
      <c r="D8" s="132">
        <v>211.09</v>
      </c>
      <c r="E8" s="129"/>
    </row>
    <row r="9" spans="1:6" ht="19.5" customHeight="1" x14ac:dyDescent="0.25">
      <c r="A9" s="204" t="s">
        <v>113</v>
      </c>
      <c r="B9" s="203"/>
      <c r="C9" s="189"/>
      <c r="D9" s="133">
        <f>SUM(D6:D8)</f>
        <v>4797.8500000000004</v>
      </c>
      <c r="E9" s="129"/>
    </row>
    <row r="10" spans="1:6" ht="12.75" customHeight="1" x14ac:dyDescent="0.2">
      <c r="D10" s="134"/>
      <c r="E10" s="123"/>
    </row>
    <row r="11" spans="1:6" ht="40.5" customHeight="1" x14ac:dyDescent="0.2">
      <c r="A11" s="135" t="s">
        <v>114</v>
      </c>
      <c r="B11" s="136" t="s">
        <v>115</v>
      </c>
      <c r="C11" s="137" t="s">
        <v>116</v>
      </c>
      <c r="D11" s="138" t="s">
        <v>117</v>
      </c>
      <c r="E11" s="139"/>
      <c r="F11" s="140"/>
    </row>
    <row r="12" spans="1:6" ht="12.75" customHeight="1" x14ac:dyDescent="0.2">
      <c r="A12" s="136">
        <v>1</v>
      </c>
      <c r="B12" s="135" t="s">
        <v>118</v>
      </c>
      <c r="C12" s="135">
        <v>45</v>
      </c>
      <c r="D12" s="141">
        <f>D9/6</f>
        <v>799.64166666666677</v>
      </c>
      <c r="E12" s="142"/>
    </row>
    <row r="13" spans="1:6" ht="13.5" customHeight="1" x14ac:dyDescent="0.2">
      <c r="A13" s="143">
        <v>2</v>
      </c>
      <c r="B13" s="144" t="s">
        <v>119</v>
      </c>
      <c r="C13" s="135">
        <v>45</v>
      </c>
      <c r="D13" s="141">
        <f>D9/6</f>
        <v>799.64166666666677</v>
      </c>
      <c r="E13" s="142"/>
    </row>
    <row r="14" spans="1:6" ht="12.75" customHeight="1" x14ac:dyDescent="0.2">
      <c r="A14" s="143">
        <v>3</v>
      </c>
      <c r="B14" s="144" t="s">
        <v>120</v>
      </c>
      <c r="C14" s="135">
        <v>45</v>
      </c>
      <c r="D14" s="141">
        <f>D9/6</f>
        <v>799.64166666666677</v>
      </c>
      <c r="E14" s="142"/>
    </row>
    <row r="15" spans="1:6" ht="12.75" customHeight="1" x14ac:dyDescent="0.2">
      <c r="A15" s="136">
        <v>4</v>
      </c>
      <c r="B15" s="145" t="s">
        <v>121</v>
      </c>
      <c r="C15" s="135">
        <v>45</v>
      </c>
      <c r="D15" s="141">
        <f>D9/6</f>
        <v>799.64166666666677</v>
      </c>
      <c r="E15" s="142"/>
    </row>
    <row r="16" spans="1:6" ht="12.75" customHeight="1" x14ac:dyDescent="0.2">
      <c r="A16" s="136">
        <v>5</v>
      </c>
      <c r="B16" s="146" t="s">
        <v>122</v>
      </c>
      <c r="C16" s="135">
        <v>45</v>
      </c>
      <c r="D16" s="141">
        <f>D9/6</f>
        <v>799.64166666666677</v>
      </c>
      <c r="E16" s="142"/>
    </row>
    <row r="17" spans="1:5" ht="12.75" customHeight="1" x14ac:dyDescent="0.2">
      <c r="A17" s="136">
        <v>6</v>
      </c>
      <c r="B17" s="135" t="s">
        <v>123</v>
      </c>
      <c r="C17" s="135">
        <v>45</v>
      </c>
      <c r="D17" s="141">
        <f>D9/6</f>
        <v>799.64166666666677</v>
      </c>
      <c r="E17" s="142"/>
    </row>
    <row r="18" spans="1:5" ht="12.75" customHeight="1" x14ac:dyDescent="0.2">
      <c r="A18" s="135"/>
      <c r="B18" s="135"/>
      <c r="C18" s="135"/>
      <c r="D18" s="147">
        <f>SUM(D12:D17)</f>
        <v>4797.8500000000004</v>
      </c>
      <c r="E18" s="148"/>
    </row>
    <row r="19" spans="1:5" ht="12.75" customHeight="1" x14ac:dyDescent="0.2">
      <c r="D19" s="123"/>
      <c r="E19" s="123"/>
    </row>
    <row r="20" spans="1:5" ht="12.75" customHeight="1" x14ac:dyDescent="0.25">
      <c r="A20" s="149"/>
      <c r="B20" s="123"/>
      <c r="C20" s="150"/>
      <c r="D20" s="150"/>
      <c r="E20" s="123"/>
    </row>
    <row r="21" spans="1:5" ht="12.75" customHeight="1" x14ac:dyDescent="0.25">
      <c r="A21" s="149"/>
      <c r="B21" s="123"/>
      <c r="C21" s="150"/>
      <c r="D21" s="150"/>
      <c r="E21" s="123"/>
    </row>
    <row r="22" spans="1:5" ht="12.75" customHeight="1" x14ac:dyDescent="0.25">
      <c r="A22" s="149"/>
      <c r="B22" s="123"/>
      <c r="C22" s="150"/>
      <c r="D22" s="150"/>
      <c r="E22" s="123"/>
    </row>
    <row r="23" spans="1:5" ht="12.75" customHeight="1" x14ac:dyDescent="0.25">
      <c r="A23" s="149"/>
      <c r="B23" s="123"/>
      <c r="C23" s="150"/>
      <c r="D23" s="150"/>
      <c r="E23" s="123"/>
    </row>
    <row r="24" spans="1:5" ht="12.75" customHeight="1" x14ac:dyDescent="0.2">
      <c r="A24" s="123"/>
      <c r="B24" s="123"/>
      <c r="C24" s="150"/>
      <c r="D24" s="150"/>
      <c r="E24" s="123"/>
    </row>
    <row r="25" spans="1:5" ht="12.75" customHeight="1" x14ac:dyDescent="0.25">
      <c r="A25" s="149"/>
      <c r="B25" s="123"/>
      <c r="C25" s="150"/>
      <c r="D25" s="150"/>
      <c r="E25" s="123"/>
    </row>
    <row r="26" spans="1:5" ht="12.75" customHeight="1" x14ac:dyDescent="0.25">
      <c r="A26" s="149"/>
      <c r="B26" s="123"/>
      <c r="C26" s="150"/>
      <c r="D26" s="150"/>
      <c r="E26" s="123"/>
    </row>
    <row r="27" spans="1:5" ht="12.75" customHeight="1" x14ac:dyDescent="0.2">
      <c r="A27" s="123"/>
      <c r="B27" s="123"/>
      <c r="C27" s="150"/>
      <c r="D27" s="150"/>
      <c r="E27" s="123"/>
    </row>
    <row r="28" spans="1:5" ht="12.75" customHeight="1" x14ac:dyDescent="0.25">
      <c r="A28" s="149"/>
      <c r="B28" s="123"/>
      <c r="C28" s="150"/>
      <c r="D28" s="150"/>
      <c r="E28" s="123"/>
    </row>
    <row r="29" spans="1:5" ht="12.75" customHeight="1" x14ac:dyDescent="0.25">
      <c r="A29" s="149"/>
      <c r="B29" s="123"/>
      <c r="C29" s="150"/>
      <c r="D29" s="150"/>
      <c r="E29" s="123"/>
    </row>
    <row r="30" spans="1:5" ht="12.75" customHeight="1" x14ac:dyDescent="0.25">
      <c r="A30" s="149"/>
      <c r="B30" s="123"/>
      <c r="C30" s="150"/>
      <c r="D30" s="150"/>
      <c r="E30" s="123"/>
    </row>
    <row r="31" spans="1:5" ht="12.75" customHeight="1" x14ac:dyDescent="0.25">
      <c r="A31" s="151"/>
      <c r="B31" s="134"/>
      <c r="C31" s="150"/>
      <c r="D31" s="150"/>
      <c r="E31" s="123"/>
    </row>
    <row r="32" spans="1:5" ht="12.75" customHeight="1" x14ac:dyDescent="0.25">
      <c r="A32" s="151"/>
      <c r="B32" s="134"/>
      <c r="C32" s="150"/>
      <c r="D32" s="150"/>
      <c r="E32" s="123"/>
    </row>
    <row r="33" spans="1:5" ht="12.75" customHeight="1" x14ac:dyDescent="0.25">
      <c r="A33" s="149"/>
      <c r="B33" s="123"/>
      <c r="C33" s="150"/>
      <c r="D33" s="150"/>
      <c r="E33" s="123"/>
    </row>
    <row r="34" spans="1:5" ht="12.75" customHeight="1" x14ac:dyDescent="0.25">
      <c r="A34" s="149"/>
      <c r="B34" s="123"/>
      <c r="C34" s="150"/>
      <c r="D34" s="150"/>
      <c r="E34" s="123"/>
    </row>
    <row r="35" spans="1:5" ht="12.75" customHeight="1" x14ac:dyDescent="0.25">
      <c r="A35" s="149"/>
      <c r="B35" s="123"/>
      <c r="C35" s="150"/>
      <c r="D35" s="150"/>
      <c r="E35" s="123"/>
    </row>
    <row r="36" spans="1:5" ht="12.75" customHeight="1" x14ac:dyDescent="0.25">
      <c r="A36" s="149"/>
      <c r="B36" s="123"/>
      <c r="C36" s="150"/>
      <c r="D36" s="150"/>
      <c r="E36" s="123"/>
    </row>
    <row r="37" spans="1:5" ht="12.75" customHeight="1" x14ac:dyDescent="0.25">
      <c r="A37" s="149"/>
      <c r="B37" s="123"/>
      <c r="C37" s="150"/>
      <c r="D37" s="150"/>
      <c r="E37" s="123"/>
    </row>
    <row r="38" spans="1:5" ht="12.75" customHeight="1" x14ac:dyDescent="0.25">
      <c r="A38" s="149"/>
      <c r="B38" s="123"/>
      <c r="C38" s="150"/>
      <c r="D38" s="150"/>
      <c r="E38" s="123"/>
    </row>
    <row r="39" spans="1:5" ht="12.75" customHeight="1" x14ac:dyDescent="0.25">
      <c r="A39" s="149"/>
      <c r="B39" s="123"/>
      <c r="C39" s="150"/>
      <c r="D39" s="150"/>
    </row>
    <row r="40" spans="1:5" ht="12.75" customHeight="1" x14ac:dyDescent="0.25">
      <c r="A40" s="149"/>
      <c r="B40" s="123"/>
      <c r="C40" s="150"/>
      <c r="D40" s="150"/>
    </row>
    <row r="41" spans="1:5" ht="12.75" customHeight="1" x14ac:dyDescent="0.25">
      <c r="A41" s="149"/>
      <c r="B41" s="123"/>
      <c r="C41" s="150"/>
      <c r="D41" s="150"/>
    </row>
    <row r="42" spans="1:5" ht="12.75" customHeight="1" x14ac:dyDescent="0.25">
      <c r="A42" s="149"/>
      <c r="B42" s="123"/>
      <c r="C42" s="150"/>
      <c r="D42" s="150"/>
    </row>
    <row r="43" spans="1:5" ht="12.75" customHeight="1" x14ac:dyDescent="0.25">
      <c r="A43" s="149"/>
      <c r="B43" s="123"/>
      <c r="C43" s="150"/>
      <c r="D43" s="150"/>
    </row>
    <row r="44" spans="1:5" ht="12.75" customHeight="1" x14ac:dyDescent="0.25">
      <c r="A44" s="149"/>
      <c r="B44" s="123"/>
      <c r="C44" s="150"/>
      <c r="D44" s="150"/>
    </row>
    <row r="45" spans="1:5" ht="12.75" customHeight="1" x14ac:dyDescent="0.25">
      <c r="A45" s="149"/>
      <c r="B45" s="123"/>
      <c r="C45" s="150"/>
      <c r="D45" s="150"/>
    </row>
    <row r="46" spans="1:5" ht="12.75" customHeight="1" x14ac:dyDescent="0.25">
      <c r="A46" s="149"/>
      <c r="B46" s="123"/>
      <c r="C46" s="150"/>
      <c r="D46" s="150"/>
    </row>
    <row r="47" spans="1:5" ht="12.75" customHeight="1" x14ac:dyDescent="0.25">
      <c r="A47" s="149"/>
      <c r="B47" s="123"/>
      <c r="C47" s="150"/>
      <c r="D47" s="150"/>
    </row>
    <row r="48" spans="1:5" ht="12.75" customHeight="1" x14ac:dyDescent="0.25">
      <c r="A48" s="149"/>
      <c r="B48" s="123"/>
      <c r="C48" s="150"/>
      <c r="D48" s="150"/>
    </row>
    <row r="49" spans="1:4" ht="12.75" customHeight="1" x14ac:dyDescent="0.25">
      <c r="A49" s="149"/>
      <c r="B49" s="123"/>
      <c r="C49" s="150"/>
      <c r="D49" s="150"/>
    </row>
    <row r="50" spans="1:4" ht="12.75" customHeight="1" x14ac:dyDescent="0.25">
      <c r="A50" s="149"/>
      <c r="B50" s="123"/>
      <c r="C50" s="150"/>
      <c r="D50" s="150"/>
    </row>
    <row r="51" spans="1:4" ht="12.75" customHeight="1" x14ac:dyDescent="0.25">
      <c r="A51" s="149"/>
      <c r="B51" s="123"/>
      <c r="C51" s="150"/>
      <c r="D51" s="150"/>
    </row>
    <row r="52" spans="1:4" ht="12.75" customHeight="1" x14ac:dyDescent="0.25">
      <c r="A52" s="149"/>
      <c r="B52" s="123"/>
      <c r="C52" s="150"/>
      <c r="D52" s="150"/>
    </row>
    <row r="53" spans="1:4" ht="12.75" customHeight="1" x14ac:dyDescent="0.25">
      <c r="A53" s="149"/>
      <c r="B53" s="123"/>
      <c r="C53" s="150"/>
      <c r="D53" s="150"/>
    </row>
    <row r="54" spans="1:4" ht="12.75" customHeight="1" x14ac:dyDescent="0.25">
      <c r="A54" s="149"/>
      <c r="B54" s="123"/>
      <c r="C54" s="150"/>
      <c r="D54" s="150"/>
    </row>
    <row r="55" spans="1:4" ht="12.75" customHeight="1" x14ac:dyDescent="0.25">
      <c r="A55" s="149"/>
      <c r="B55" s="123"/>
      <c r="C55" s="150"/>
      <c r="D55" s="150"/>
    </row>
    <row r="56" spans="1:4" ht="12.75" customHeight="1" x14ac:dyDescent="0.25">
      <c r="A56" s="149"/>
      <c r="B56" s="123"/>
      <c r="C56" s="150"/>
      <c r="D56" s="150"/>
    </row>
    <row r="57" spans="1:4" ht="12.75" customHeight="1" x14ac:dyDescent="0.25">
      <c r="A57" s="149"/>
      <c r="B57" s="123"/>
      <c r="C57" s="150"/>
      <c r="D57" s="150"/>
    </row>
    <row r="58" spans="1:4" ht="12.75" customHeight="1" x14ac:dyDescent="0.25">
      <c r="A58" s="149"/>
      <c r="B58" s="123"/>
      <c r="C58" s="150"/>
      <c r="D58" s="150"/>
    </row>
    <row r="59" spans="1:4" ht="12.75" customHeight="1" x14ac:dyDescent="0.25">
      <c r="A59" s="149"/>
      <c r="B59" s="123"/>
      <c r="C59" s="150"/>
      <c r="D59" s="150"/>
    </row>
    <row r="60" spans="1:4" ht="12.75" customHeight="1" x14ac:dyDescent="0.25">
      <c r="A60" s="149"/>
      <c r="B60" s="123"/>
      <c r="C60" s="150"/>
      <c r="D60" s="150"/>
    </row>
    <row r="61" spans="1:4" ht="12.75" customHeight="1" x14ac:dyDescent="0.2">
      <c r="B61" s="123"/>
      <c r="C61" s="123"/>
      <c r="D61" s="123"/>
    </row>
    <row r="62" spans="1:4" ht="12.75" customHeight="1" x14ac:dyDescent="0.2">
      <c r="B62" s="123"/>
      <c r="C62" s="123"/>
      <c r="D62" s="123"/>
    </row>
    <row r="63" spans="1:4" ht="12.75" customHeight="1" x14ac:dyDescent="0.2">
      <c r="B63" s="123"/>
      <c r="C63" s="123"/>
      <c r="D63" s="123"/>
    </row>
    <row r="64" spans="1:4" ht="12.75" customHeight="1" x14ac:dyDescent="0.2">
      <c r="B64" s="123"/>
      <c r="C64" s="123"/>
      <c r="D64" s="123"/>
    </row>
    <row r="65" spans="2:4" ht="12.75" customHeight="1" x14ac:dyDescent="0.2">
      <c r="B65" s="123"/>
      <c r="C65" s="123"/>
      <c r="D65" s="123"/>
    </row>
    <row r="66" spans="2:4" ht="12.75" customHeight="1" x14ac:dyDescent="0.2">
      <c r="B66" s="123"/>
      <c r="C66" s="123"/>
      <c r="D66" s="123"/>
    </row>
    <row r="67" spans="2:4" ht="12.75" customHeight="1" x14ac:dyDescent="0.2">
      <c r="B67" s="123"/>
      <c r="C67" s="123"/>
      <c r="D67" s="123"/>
    </row>
    <row r="68" spans="2:4" ht="12.75" customHeight="1" x14ac:dyDescent="0.2">
      <c r="B68" s="123"/>
      <c r="C68" s="123"/>
      <c r="D68" s="123"/>
    </row>
    <row r="69" spans="2:4" ht="12.75" customHeight="1" x14ac:dyDescent="0.2">
      <c r="B69" s="123"/>
      <c r="C69" s="123"/>
      <c r="D69" s="123"/>
    </row>
    <row r="70" spans="2:4" ht="12.75" customHeight="1" x14ac:dyDescent="0.2">
      <c r="B70" s="123"/>
      <c r="C70" s="123"/>
      <c r="D70" s="123"/>
    </row>
    <row r="71" spans="2:4" ht="12.75" customHeight="1" x14ac:dyDescent="0.2">
      <c r="B71" s="123"/>
      <c r="C71" s="123"/>
      <c r="D71" s="123"/>
    </row>
    <row r="72" spans="2:4" ht="12.75" customHeight="1" x14ac:dyDescent="0.2">
      <c r="B72" s="123"/>
      <c r="C72" s="123"/>
      <c r="D72" s="123"/>
    </row>
    <row r="73" spans="2:4" ht="12.75" customHeight="1" x14ac:dyDescent="0.2"/>
    <row r="74" spans="2:4" ht="12.75" customHeight="1" x14ac:dyDescent="0.2"/>
    <row r="75" spans="2:4" ht="12.75" customHeight="1" x14ac:dyDescent="0.2"/>
    <row r="76" spans="2:4" ht="12.75" customHeight="1" x14ac:dyDescent="0.2"/>
    <row r="77" spans="2:4" ht="12.75" customHeight="1" x14ac:dyDescent="0.2"/>
    <row r="78" spans="2:4" ht="12.75" customHeight="1" x14ac:dyDescent="0.2"/>
    <row r="79" spans="2:4" ht="12.75" customHeight="1" x14ac:dyDescent="0.2"/>
    <row r="80" spans="2:4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4">
    <mergeCell ref="A2:D2"/>
    <mergeCell ref="A6:C6"/>
    <mergeCell ref="A7:C7"/>
    <mergeCell ref="A9:C9"/>
  </mergeCells>
  <pageMargins left="0.78740157480314965" right="0.78740157480314965" top="0.98425196850393704" bottom="0.98425196850393704" header="0" footer="0"/>
  <pageSetup paperSize="9"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90"/>
  <sheetViews>
    <sheetView tabSelected="1" workbookViewId="0">
      <selection activeCell="D8" sqref="D8"/>
    </sheetView>
  </sheetViews>
  <sheetFormatPr defaultColWidth="14.42578125" defaultRowHeight="15" customHeight="1" x14ac:dyDescent="0.2"/>
  <cols>
    <col min="1" max="1" width="18.5703125" customWidth="1"/>
    <col min="2" max="2" width="15" customWidth="1"/>
    <col min="3" max="3" width="36.42578125" customWidth="1"/>
    <col min="4" max="4" width="10.140625" customWidth="1"/>
    <col min="5" max="5" width="13.85546875" bestFit="1" customWidth="1"/>
    <col min="6" max="11" width="8.85546875" customWidth="1"/>
    <col min="12" max="12" width="9.28515625" bestFit="1" customWidth="1"/>
    <col min="13" max="26" width="8.85546875" customWidth="1"/>
  </cols>
  <sheetData>
    <row r="1" spans="1:12" ht="12.75" customHeight="1" x14ac:dyDescent="0.2"/>
    <row r="2" spans="1:12" ht="12.75" customHeight="1" x14ac:dyDescent="0.2">
      <c r="A2" s="205" t="s">
        <v>124</v>
      </c>
      <c r="B2" s="192"/>
      <c r="C2" s="192"/>
      <c r="D2" s="192"/>
    </row>
    <row r="3" spans="1:12" ht="12.75" customHeight="1" x14ac:dyDescent="0.2"/>
    <row r="4" spans="1:12" ht="12.75" customHeight="1" x14ac:dyDescent="0.2">
      <c r="A4" s="206" t="s">
        <v>125</v>
      </c>
      <c r="B4" s="203"/>
      <c r="C4" s="189"/>
      <c r="D4" s="152">
        <v>3073.82</v>
      </c>
    </row>
    <row r="5" spans="1:12" ht="12.75" customHeight="1" x14ac:dyDescent="0.2">
      <c r="A5" s="206" t="s">
        <v>126</v>
      </c>
      <c r="B5" s="203"/>
      <c r="C5" s="189"/>
      <c r="D5" s="152">
        <v>381.49</v>
      </c>
      <c r="E5" s="153">
        <v>228.82</v>
      </c>
      <c r="F5" s="49">
        <v>152.66999999999999</v>
      </c>
      <c r="G5" s="154">
        <f>SUM(E5:F5)</f>
        <v>381.49</v>
      </c>
      <c r="I5" s="155" t="s">
        <v>127</v>
      </c>
      <c r="L5" s="156">
        <v>3455.31</v>
      </c>
    </row>
    <row r="6" spans="1:12" ht="21.75" customHeight="1" x14ac:dyDescent="0.25">
      <c r="A6" s="157"/>
      <c r="B6" s="157"/>
      <c r="C6" s="157"/>
      <c r="D6" s="158">
        <v>752.08</v>
      </c>
      <c r="E6" s="159"/>
      <c r="F6" s="159"/>
      <c r="I6" s="160"/>
      <c r="L6" s="156"/>
    </row>
    <row r="7" spans="1:12" ht="21.75" customHeight="1" x14ac:dyDescent="0.25">
      <c r="A7" s="207" t="s">
        <v>113</v>
      </c>
      <c r="B7" s="203"/>
      <c r="C7" s="189"/>
      <c r="D7" s="161">
        <f>SUM(D4:D6)</f>
        <v>4207.3900000000003</v>
      </c>
      <c r="E7" s="159" t="s">
        <v>128</v>
      </c>
      <c r="F7" s="159" t="s">
        <v>129</v>
      </c>
      <c r="I7" s="160" t="s">
        <v>130</v>
      </c>
      <c r="L7" s="162">
        <v>752.08</v>
      </c>
    </row>
    <row r="8" spans="1:12" ht="12.75" customHeight="1" x14ac:dyDescent="0.2"/>
    <row r="9" spans="1:12" ht="12.75" customHeight="1" x14ac:dyDescent="0.2"/>
    <row r="10" spans="1:12" ht="12.75" customHeight="1" x14ac:dyDescent="0.2">
      <c r="C10" s="123"/>
    </row>
    <row r="11" spans="1:12" ht="12.75" customHeight="1" x14ac:dyDescent="0.2"/>
    <row r="12" spans="1:12" ht="12.75" customHeight="1" x14ac:dyDescent="0.2">
      <c r="B12" s="163"/>
    </row>
    <row r="13" spans="1:12" ht="12.75" customHeight="1" x14ac:dyDescent="0.2">
      <c r="A13" s="164" t="s">
        <v>131</v>
      </c>
      <c r="B13" s="165" t="s">
        <v>132</v>
      </c>
      <c r="C13" s="165" t="s">
        <v>133</v>
      </c>
      <c r="D13" s="165" t="s">
        <v>9</v>
      </c>
    </row>
    <row r="14" spans="1:12" ht="12.75" customHeight="1" x14ac:dyDescent="0.2">
      <c r="A14" s="166" t="s">
        <v>134</v>
      </c>
      <c r="B14" s="166">
        <v>19.54</v>
      </c>
      <c r="C14" s="167">
        <v>47</v>
      </c>
      <c r="D14" s="168">
        <f t="shared" ref="D14:D17" si="0">B14*C14</f>
        <v>918.38</v>
      </c>
    </row>
    <row r="15" spans="1:12" ht="12.75" customHeight="1" x14ac:dyDescent="0.2">
      <c r="A15" s="169" t="s">
        <v>135</v>
      </c>
      <c r="B15" s="169">
        <v>20.21</v>
      </c>
      <c r="C15" s="170">
        <v>48</v>
      </c>
      <c r="D15" s="171">
        <f t="shared" si="0"/>
        <v>970.08</v>
      </c>
    </row>
    <row r="16" spans="1:12" ht="12.75" customHeight="1" x14ac:dyDescent="0.2">
      <c r="A16" s="169" t="s">
        <v>136</v>
      </c>
      <c r="B16" s="169">
        <v>20.21</v>
      </c>
      <c r="C16" s="170">
        <v>42</v>
      </c>
      <c r="D16" s="171">
        <f t="shared" si="0"/>
        <v>848.82</v>
      </c>
    </row>
    <row r="17" spans="1:4" ht="12.75" customHeight="1" x14ac:dyDescent="0.2">
      <c r="A17" s="172" t="s">
        <v>137</v>
      </c>
      <c r="B17" s="172">
        <v>29.28</v>
      </c>
      <c r="C17" s="173">
        <v>50</v>
      </c>
      <c r="D17" s="174">
        <f t="shared" si="0"/>
        <v>1464</v>
      </c>
    </row>
    <row r="18" spans="1:4" ht="12.75" customHeight="1" x14ac:dyDescent="0.2">
      <c r="A18" s="165"/>
      <c r="B18" s="165"/>
      <c r="C18" s="165"/>
      <c r="D18" s="175"/>
    </row>
    <row r="19" spans="1:4" ht="12.75" customHeight="1" x14ac:dyDescent="0.2">
      <c r="A19" s="165"/>
      <c r="B19" s="165"/>
      <c r="C19" s="165"/>
      <c r="D19" s="176">
        <f>SUM(D14:D18)</f>
        <v>4201.2800000000007</v>
      </c>
    </row>
    <row r="20" spans="1:4" ht="12.75" customHeight="1" x14ac:dyDescent="0.2">
      <c r="A20" s="165" t="s">
        <v>138</v>
      </c>
      <c r="B20" s="165"/>
      <c r="D20" s="177"/>
    </row>
    <row r="21" spans="1:4" ht="12.75" customHeight="1" x14ac:dyDescent="0.2">
      <c r="A21" s="165"/>
      <c r="B21" s="165"/>
      <c r="C21" s="165"/>
      <c r="D21" s="165"/>
    </row>
    <row r="22" spans="1:4" ht="12.75" customHeight="1" x14ac:dyDescent="0.2">
      <c r="A22" s="208" t="s">
        <v>139</v>
      </c>
      <c r="B22" s="203"/>
      <c r="C22" s="189"/>
      <c r="D22" s="178">
        <f>D7-D19</f>
        <v>6.1099999999996726</v>
      </c>
    </row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</sheetData>
  <mergeCells count="5">
    <mergeCell ref="A2:D2"/>
    <mergeCell ref="A4:C4"/>
    <mergeCell ref="A5:C5"/>
    <mergeCell ref="A7:C7"/>
    <mergeCell ref="A22:C2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FIS DOCENTI</vt:lpstr>
      <vt:lpstr>FUNZ. STRUM. </vt:lpstr>
      <vt:lpstr>ore eccedenti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 Preside</dc:creator>
  <cp:lastModifiedBy>Dsga</cp:lastModifiedBy>
  <dcterms:created xsi:type="dcterms:W3CDTF">2005-10-22T07:11:55Z</dcterms:created>
  <dcterms:modified xsi:type="dcterms:W3CDTF">2025-12-12T08:29:36Z</dcterms:modified>
</cp:coreProperties>
</file>