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er ordini" sheetId="1" r:id="rId1"/>
  </sheets>
  <definedNames>
    <definedName name="_xlnm.Print_Area" localSheetId="0">'per ordini'!$A$2:$Q$96</definedName>
  </definedNames>
  <calcPr fullCalcOnLoad="1"/>
</workbook>
</file>

<file path=xl/sharedStrings.xml><?xml version="1.0" encoding="utf-8"?>
<sst xmlns="http://schemas.openxmlformats.org/spreadsheetml/2006/main" count="332" uniqueCount="163">
  <si>
    <t>SAPONE MANI TANICHE  LT.5</t>
  </si>
  <si>
    <t>SUPER CLEAN SGRASS. DA  LT.1</t>
  </si>
  <si>
    <t>AIAX  LIQUIDO DA LT.1</t>
  </si>
  <si>
    <t>HELP PAVIMENTI DA LT. 5</t>
  </si>
  <si>
    <t>quantità</t>
  </si>
  <si>
    <t>descrizione prodotto</t>
  </si>
  <si>
    <t>SCOPE ALTE RICAMBIO</t>
  </si>
  <si>
    <t>MASTRO LINDO LITRI 1</t>
  </si>
  <si>
    <t>WATERLUX LT.1</t>
  </si>
  <si>
    <t>CARTA IGIENICA OVATTA MINI JUMBO CONF. 12 PEZZI</t>
  </si>
  <si>
    <t>PANNI ANTISTATICI 60X17  100pz. A CONF.</t>
  </si>
  <si>
    <t>TOTALE</t>
  </si>
  <si>
    <t>BOBINE CARTA MILLE USI  OVATTA STRAPPI 800</t>
  </si>
  <si>
    <t>CANDEGGINA DA LT.3 (ACE)</t>
  </si>
  <si>
    <t>SALVIETTE MANI  “PIEGATE A C” ECOLOGICHE  scatole da 24 pezzi</t>
  </si>
  <si>
    <t>PELLI SCAMOSCIATE TIPO DAINO 35X40 Dianez tutto fare tris</t>
  </si>
  <si>
    <t xml:space="preserve">DETERSIVO IN POLVERE PER LAVATRICE </t>
  </si>
  <si>
    <t>SCATOLE GUANTI MONOUSO DA 100 PZ</t>
  </si>
  <si>
    <t>MOCIO GRANDE PER  CARRELLO IN MICROFIBRA GR.280 ATTACCO A PINZA</t>
  </si>
  <si>
    <t>LEVARAGNATELE SENZA MANICO</t>
  </si>
  <si>
    <r>
      <t xml:space="preserve">GOLLINI
</t>
    </r>
    <r>
      <rPr>
        <sz val="10"/>
        <rFont val="Calibri"/>
        <family val="2"/>
      </rPr>
      <t>prezzo unitario</t>
    </r>
  </si>
  <si>
    <r>
      <t xml:space="preserve">GOLLINI
</t>
    </r>
    <r>
      <rPr>
        <sz val="10"/>
        <rFont val="Calibri"/>
        <family val="2"/>
      </rPr>
      <t>totale iva inclusa</t>
    </r>
  </si>
  <si>
    <t>CARTARIA FORLIVESE totale iva inclusa</t>
  </si>
  <si>
    <t>CARTARIA FORLIVESE prezzo unitario</t>
  </si>
  <si>
    <t>LEGENDA:</t>
  </si>
  <si>
    <t>COLORE</t>
  </si>
  <si>
    <t xml:space="preserve">MATERIALE SPECIFICO MARCA RICHIESTA </t>
  </si>
  <si>
    <t>PREZZO PIU' BASSO</t>
  </si>
  <si>
    <r>
      <t xml:space="preserve">PROSPETTO COMPARATIVO  
</t>
    </r>
    <r>
      <rPr>
        <sz val="12"/>
        <rFont val="Calibri"/>
        <family val="2"/>
      </rPr>
      <t>Rif. Richiesta di preventivo prot. n. 4851 C14 del 07/09/2015</t>
    </r>
  </si>
  <si>
    <t>ALCOOL DENATURATO  LT. 1</t>
  </si>
  <si>
    <t>96 confezioni</t>
  </si>
  <si>
    <t xml:space="preserve"> 24 pezzi</t>
  </si>
  <si>
    <t>SACCHI PATT. GRANDI 72X110 (15 PZ)</t>
  </si>
  <si>
    <t>INSETTICIDA PER SCARAFAGGI/FORMICHE</t>
  </si>
  <si>
    <t>SACCHI PICCOLI IMMONDIZIA 50X60 (scatole da 24 PZ)</t>
  </si>
  <si>
    <t>PANNO SPUGNA SOTTILE 10x10 (CONF. DA 3)</t>
  </si>
  <si>
    <t>24 pezzi</t>
  </si>
  <si>
    <t xml:space="preserve">MOCIO PICCOLI FIOCCO COTONE GR 220 </t>
  </si>
  <si>
    <t>SPUGNA ABRASIVA 20X15 (ARIX)</t>
  </si>
  <si>
    <t>ABRAVIT (gel per sanitari)LT.1</t>
  </si>
  <si>
    <t>PALETTA IMMONDIZIA CON MANICO ALTO</t>
  </si>
  <si>
    <t>VELLO LAVAVETRI CM 35</t>
  </si>
  <si>
    <t>RICAMBI VELLO LAVAVETRI</t>
  </si>
  <si>
    <t>AMMONIACA</t>
  </si>
  <si>
    <t>CARTARIA FORLIVESE NOTE</t>
  </si>
  <si>
    <t>NO MASTROLINDO MA DS-15-1 ML 1000</t>
  </si>
  <si>
    <t>NO AIAX MA DS-15-1 ML 1000</t>
  </si>
  <si>
    <t>VILEDA CONF.DA 10 PZ</t>
  </si>
  <si>
    <t>AC18-1 DETERSIVO ANTICALCARE LT1</t>
  </si>
  <si>
    <t>GR 260</t>
  </si>
  <si>
    <t>SCOPA EUROPA</t>
  </si>
  <si>
    <t>GRANBUCATO KG 4</t>
  </si>
  <si>
    <t>GUANTI LATTICE EKO PLUS DA 100</t>
  </si>
  <si>
    <t>CM15X15 (3PZ)</t>
  </si>
  <si>
    <t>ECO MP X PINZA GR 250</t>
  </si>
  <si>
    <t>BIX WC GEL ML 750</t>
  </si>
  <si>
    <t>VELLO COMPLETO SNODATO CM 35</t>
  </si>
  <si>
    <t>RICAMBIO VELLO</t>
  </si>
  <si>
    <t>RAGNATORE OVALE SPLENDOR</t>
  </si>
  <si>
    <t>PROFUMATA LT 1</t>
  </si>
  <si>
    <t>CANDEGGINA PROF. LT 2</t>
  </si>
  <si>
    <t>PANNO PVA 36X35 DA 5 PZ</t>
  </si>
  <si>
    <t>GOLLINI NOTE</t>
  </si>
  <si>
    <t>LYSOFORM LT 1</t>
  </si>
  <si>
    <t>AIAX</t>
  </si>
  <si>
    <t>PEZZI 2 A CONF. 800 STRAPPI</t>
  </si>
  <si>
    <t>ACE LT 3</t>
  </si>
  <si>
    <t>A C 1 V ECO CIA P</t>
  </si>
  <si>
    <t>60X17 P/50</t>
  </si>
  <si>
    <t>GOLL IGIENIZZANTE LT 5</t>
  </si>
  <si>
    <t>PELLE MICROFORATO 3M</t>
  </si>
  <si>
    <t>70X110 P/10</t>
  </si>
  <si>
    <t>MATRO LINDO</t>
  </si>
  <si>
    <t>FLY KILLER ML 400</t>
  </si>
  <si>
    <t>50X60 P/20</t>
  </si>
  <si>
    <t>SPUGNA WETTEX P/10</t>
  </si>
  <si>
    <t>KAL LIQUIDO LT 1</t>
  </si>
  <si>
    <t>MPO COTONE TRECCIA GR 220</t>
  </si>
  <si>
    <t>SCOPA ALTA ARIX</t>
  </si>
  <si>
    <t>MARSIGLIA 100 MIS</t>
  </si>
  <si>
    <t>TOUCHY P/100</t>
  </si>
  <si>
    <t>ACCOPPIATP 3M 74</t>
  </si>
  <si>
    <t>ECOMOP GR 250</t>
  </si>
  <si>
    <t>CIF GEL CON CANDEGGINA LT 0,75</t>
  </si>
  <si>
    <t>ZIF C/MAN</t>
  </si>
  <si>
    <t>VELLO SNODATO COMPL CM 35</t>
  </si>
  <si>
    <t>RICAMBIO CM 35</t>
  </si>
  <si>
    <t>SCOVOLO OVALE</t>
  </si>
  <si>
    <t>AMM.PROFUMATA LT 1</t>
  </si>
  <si>
    <t>CONSENSI SRL</t>
  </si>
  <si>
    <r>
      <t xml:space="preserve">CONSENSI
</t>
    </r>
    <r>
      <rPr>
        <sz val="10"/>
        <rFont val="Calibri"/>
        <family val="2"/>
      </rPr>
      <t>totale iva inclusa</t>
    </r>
  </si>
  <si>
    <t>CONSENSI NOTE</t>
  </si>
  <si>
    <t>750 ml con spruzzatore</t>
  </si>
  <si>
    <t xml:space="preserve"> pavimenti lt.5</t>
  </si>
  <si>
    <t>candeggina lt 2 no ace</t>
  </si>
  <si>
    <t>da 150 cad</t>
  </si>
  <si>
    <t>60x20</t>
  </si>
  <si>
    <t>deters.lav. Lt 5</t>
  </si>
  <si>
    <t>prezzo a sacco</t>
  </si>
  <si>
    <t>VIM LT 5</t>
  </si>
  <si>
    <t>18X18 conf.da 3</t>
  </si>
  <si>
    <t>anticalcare vim lt 1</t>
  </si>
  <si>
    <t>15x15</t>
  </si>
  <si>
    <t xml:space="preserve">vim gel ig. </t>
  </si>
  <si>
    <t>profumata lt 1</t>
  </si>
  <si>
    <t>LT 5</t>
  </si>
  <si>
    <t xml:space="preserve">ML 400 </t>
  </si>
  <si>
    <r>
      <t>PIZZINAT</t>
    </r>
    <r>
      <rPr>
        <sz val="10"/>
        <rFont val="Calibri"/>
        <family val="2"/>
      </rPr>
      <t xml:space="preserve"> prezzo unitario</t>
    </r>
  </si>
  <si>
    <r>
      <t>PIZZINAT</t>
    </r>
    <r>
      <rPr>
        <sz val="10"/>
        <rFont val="Calibri"/>
        <family val="2"/>
      </rPr>
      <t xml:space="preserve">  totale iva inclusa</t>
    </r>
  </si>
  <si>
    <t>PIZZINAT NOTE</t>
  </si>
  <si>
    <t>chanteclair  spr. Ml 625</t>
  </si>
  <si>
    <t>ace lt 3</t>
  </si>
  <si>
    <t>2500 salviette bianche pura cellulosa</t>
  </si>
  <si>
    <t>conf 100 pz</t>
  </si>
  <si>
    <t>ds pav. Lt 5</t>
  </si>
  <si>
    <t>dianez tutto fare tris</t>
  </si>
  <si>
    <t>pezzi 20</t>
  </si>
  <si>
    <t>mastro lindo lt 1</t>
  </si>
  <si>
    <t>grey</t>
  </si>
  <si>
    <t>17x17</t>
  </si>
  <si>
    <t>sirio wc 0,75</t>
  </si>
  <si>
    <t>gr 300</t>
  </si>
  <si>
    <t>kg 1,26</t>
  </si>
  <si>
    <t>pezzi 2</t>
  </si>
  <si>
    <t>gr 400</t>
  </si>
  <si>
    <t>wc net 0,70</t>
  </si>
  <si>
    <t>lt 1</t>
  </si>
  <si>
    <t>ITALCHIM prezzo unitario</t>
  </si>
  <si>
    <t>ITALCHIM totale iva inclusa</t>
  </si>
  <si>
    <t>ITALCHIM NOTE</t>
  </si>
  <si>
    <t>CC 750</t>
  </si>
  <si>
    <t>SUPER CLEAN</t>
  </si>
  <si>
    <t>ABRAVIT LT 1</t>
  </si>
  <si>
    <t>2v str 800 pz 2</t>
  </si>
  <si>
    <t>CANDEGGINA del. LT 2</t>
  </si>
  <si>
    <t>ovatta c23x33</t>
  </si>
  <si>
    <t>HELP LT 5</t>
  </si>
  <si>
    <t>NO MASTROLINDO  ML 1000</t>
  </si>
  <si>
    <t>WATERLUX</t>
  </si>
  <si>
    <t>GR 220</t>
  </si>
  <si>
    <t>VERO KG 3,4</t>
  </si>
  <si>
    <t>ARIX</t>
  </si>
  <si>
    <t>A PINZA EU GR 350</t>
  </si>
  <si>
    <t>tratt. 17x60 bisogna acquistare pz 1000</t>
  </si>
  <si>
    <t>ML 400  bisogna acquistare 24 pz</t>
  </si>
  <si>
    <t>MEDICALE AQL 1,5 IN VINILE</t>
  </si>
  <si>
    <t>BISOGNA ACQUISTARE PZ 12 A CONF.</t>
  </si>
  <si>
    <t>CON MANICO ALL.BISOGNA ACQUISTARE PZ 12</t>
  </si>
  <si>
    <t>BISOGNA ACQUISTARE PZ 15</t>
  </si>
  <si>
    <t>????????</t>
  </si>
  <si>
    <t>spesa complessiva</t>
  </si>
  <si>
    <t>MT.180</t>
  </si>
  <si>
    <t>cf 10 ROTOLI DA MT 21,85 PER FARE 1 RT DA 180 SERVIREBBERO 8 ROTOLI RT. N. 1152*8</t>
  </si>
  <si>
    <t>SPUGNA ABRASIVA 20X15</t>
  </si>
  <si>
    <t>20 conf. da 192 pz</t>
  </si>
  <si>
    <t xml:space="preserve">quantita' divise in due ordinativi </t>
  </si>
  <si>
    <t>PELLE Dianez tris</t>
  </si>
  <si>
    <t>tratt. 17x60 bisogna acquistare pz 1000 prendiamo 2000 pz</t>
  </si>
  <si>
    <t>MIGLIORE QUALITA'</t>
  </si>
  <si>
    <t>MIGLIORE QUALITA' conf. da 10 pz</t>
  </si>
  <si>
    <t>rotoli da 20</t>
  </si>
  <si>
    <t>1000 buste</t>
  </si>
  <si>
    <t>Per il criterio dell'offerta economicamente più vantaggiosa si  procede agli ordini come segue: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</si>
</sst>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0.000"/>
    <numFmt numFmtId="170" formatCode="0.0000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[$€-2]\ #.##000_);[Red]\([$€-2]\ #.##000\)"/>
    <numFmt numFmtId="176" formatCode="_-&quot;€&quot;\ * #,##0.0_-;\-&quot;€&quot;\ * #,##0.0_-;_-&quot;€&quot;\ * &quot;-&quot;??_-;_-@_-"/>
    <numFmt numFmtId="177" formatCode="_-&quot;€&quot;\ * #,##0.000_-;\-&quot;€&quot;\ * #,##0.000_-;_-&quot;€&quot;\ * &quot;-&quot;??_-;_-@_-"/>
    <numFmt numFmtId="178" formatCode="_-&quot;€&quot;\ * #,##0.0000_-;\-&quot;€&quot;\ * #,##0.0000_-;_-&quot;€&quot;\ * &quot;-&quot;??_-;_-@_-"/>
    <numFmt numFmtId="179" formatCode="_-&quot;€&quot;\ * #,##0.0000_-;\-&quot;€&quot;\ * #,##0.0000_-;_-&quot;€&quot;\ * &quot;-&quot;????_-;_-@_-"/>
    <numFmt numFmtId="180" formatCode="_-&quot;€&quot;\ * #,##0.000_-;\-&quot;€&quot;\ * #,##0.000_-;_-&quot;€&quot;\ * &quot;-&quot;?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25" fillId="33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center" wrapText="1"/>
    </xf>
    <xf numFmtId="0" fontId="25" fillId="36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2" fontId="25" fillId="37" borderId="10" xfId="0" applyNumberFormat="1" applyFont="1" applyFill="1" applyBorder="1" applyAlignment="1">
      <alignment/>
    </xf>
    <xf numFmtId="2" fontId="25" fillId="38" borderId="10" xfId="0" applyNumberFormat="1" applyFont="1" applyFill="1" applyBorder="1" applyAlignment="1">
      <alignment/>
    </xf>
    <xf numFmtId="169" fontId="25" fillId="0" borderId="1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2" fontId="25" fillId="37" borderId="0" xfId="0" applyNumberFormat="1" applyFont="1" applyFill="1" applyBorder="1" applyAlignment="1">
      <alignment/>
    </xf>
    <xf numFmtId="0" fontId="25" fillId="37" borderId="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Fill="1" applyBorder="1" applyAlignment="1">
      <alignment vertical="top" wrapText="1"/>
    </xf>
    <xf numFmtId="2" fontId="25" fillId="0" borderId="0" xfId="0" applyNumberFormat="1" applyFont="1" applyAlignment="1">
      <alignment/>
    </xf>
    <xf numFmtId="0" fontId="0" fillId="0" borderId="0" xfId="0" applyFont="1" applyAlignment="1">
      <alignment/>
    </xf>
    <xf numFmtId="171" fontId="25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2" fontId="25" fillId="37" borderId="11" xfId="0" applyNumberFormat="1" applyFont="1" applyFill="1" applyBorder="1" applyAlignment="1">
      <alignment/>
    </xf>
    <xf numFmtId="2" fontId="28" fillId="37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vertical="top" wrapText="1"/>
    </xf>
    <xf numFmtId="44" fontId="25" fillId="0" borderId="10" xfId="60" applyFont="1" applyBorder="1" applyAlignment="1">
      <alignment/>
    </xf>
    <xf numFmtId="2" fontId="25" fillId="39" borderId="10" xfId="0" applyNumberFormat="1" applyFont="1" applyFill="1" applyBorder="1" applyAlignment="1">
      <alignment/>
    </xf>
    <xf numFmtId="44" fontId="25" fillId="39" borderId="10" xfId="60" applyFont="1" applyFill="1" applyBorder="1" applyAlignment="1">
      <alignment/>
    </xf>
    <xf numFmtId="44" fontId="25" fillId="38" borderId="10" xfId="60" applyFont="1" applyFill="1" applyBorder="1" applyAlignment="1">
      <alignment/>
    </xf>
    <xf numFmtId="44" fontId="25" fillId="37" borderId="10" xfId="60" applyFont="1" applyFill="1" applyBorder="1" applyAlignment="1">
      <alignment/>
    </xf>
    <xf numFmtId="177" fontId="25" fillId="0" borderId="10" xfId="60" applyNumberFormat="1" applyFont="1" applyBorder="1" applyAlignment="1">
      <alignment/>
    </xf>
    <xf numFmtId="44" fontId="25" fillId="40" borderId="10" xfId="60" applyFont="1" applyFill="1" applyBorder="1" applyAlignment="1">
      <alignment/>
    </xf>
    <xf numFmtId="2" fontId="25" fillId="40" borderId="10" xfId="0" applyNumberFormat="1" applyFont="1" applyFill="1" applyBorder="1" applyAlignment="1">
      <alignment/>
    </xf>
    <xf numFmtId="178" fontId="25" fillId="0" borderId="10" xfId="60" applyNumberFormat="1" applyFont="1" applyBorder="1" applyAlignment="1">
      <alignment/>
    </xf>
    <xf numFmtId="44" fontId="25" fillId="37" borderId="10" xfId="6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4" fontId="25" fillId="0" borderId="11" xfId="60" applyFont="1" applyBorder="1" applyAlignment="1">
      <alignment/>
    </xf>
    <xf numFmtId="0" fontId="3" fillId="0" borderId="10" xfId="0" applyFont="1" applyBorder="1" applyAlignment="1">
      <alignment/>
    </xf>
    <xf numFmtId="44" fontId="30" fillId="0" borderId="10" xfId="6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4" fontId="27" fillId="0" borderId="10" xfId="60" applyFont="1" applyBorder="1" applyAlignment="1">
      <alignment/>
    </xf>
    <xf numFmtId="44" fontId="25" fillId="38" borderId="11" xfId="60" applyFont="1" applyFill="1" applyBorder="1" applyAlignment="1">
      <alignment/>
    </xf>
    <xf numFmtId="44" fontId="30" fillId="0" borderId="10" xfId="0" applyNumberFormat="1" applyFont="1" applyBorder="1" applyAlignment="1">
      <alignment/>
    </xf>
    <xf numFmtId="44" fontId="25" fillId="37" borderId="0" xfId="60" applyFont="1" applyFill="1" applyBorder="1" applyAlignment="1">
      <alignment/>
    </xf>
    <xf numFmtId="2" fontId="28" fillId="37" borderId="0" xfId="0" applyNumberFormat="1" applyFont="1" applyFill="1" applyBorder="1" applyAlignment="1">
      <alignment vertical="top" wrapText="1"/>
    </xf>
    <xf numFmtId="178" fontId="25" fillId="37" borderId="0" xfId="60" applyNumberFormat="1" applyFont="1" applyFill="1" applyBorder="1" applyAlignment="1">
      <alignment/>
    </xf>
    <xf numFmtId="0" fontId="25" fillId="9" borderId="10" xfId="0" applyFont="1" applyFill="1" applyBorder="1" applyAlignment="1">
      <alignment horizontal="center" wrapText="1"/>
    </xf>
    <xf numFmtId="2" fontId="30" fillId="0" borderId="10" xfId="0" applyNumberFormat="1" applyFont="1" applyBorder="1" applyAlignment="1">
      <alignment/>
    </xf>
    <xf numFmtId="44" fontId="27" fillId="0" borderId="0" xfId="0" applyNumberFormat="1" applyFont="1" applyAlignment="1">
      <alignment/>
    </xf>
    <xf numFmtId="0" fontId="3" fillId="41" borderId="12" xfId="0" applyFont="1" applyFill="1" applyBorder="1" applyAlignment="1">
      <alignment horizontal="center" vertical="top" wrapText="1"/>
    </xf>
    <xf numFmtId="0" fontId="3" fillId="41" borderId="14" xfId="0" applyFont="1" applyFill="1" applyBorder="1" applyAlignment="1">
      <alignment horizontal="center" vertical="top" wrapText="1"/>
    </xf>
    <xf numFmtId="0" fontId="3" fillId="41" borderId="17" xfId="0" applyFont="1" applyFill="1" applyBorder="1" applyAlignment="1">
      <alignment horizontal="center" vertical="top" wrapText="1"/>
    </xf>
    <xf numFmtId="0" fontId="0" fillId="41" borderId="0" xfId="0" applyFill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25" fillId="37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18" xfId="36" applyFont="1" applyBorder="1" applyAlignment="1" applyProtection="1">
      <alignment horizontal="center" vertical="center" wrapText="1"/>
      <protection/>
    </xf>
    <xf numFmtId="0" fontId="30" fillId="0" borderId="19" xfId="36" applyFont="1" applyBorder="1" applyAlignment="1" applyProtection="1">
      <alignment horizontal="center" vertical="center" wrapText="1"/>
      <protection/>
    </xf>
    <xf numFmtId="0" fontId="30" fillId="0" borderId="20" xfId="36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6"/>
  <sheetViews>
    <sheetView tabSelected="1" zoomScale="71" zoomScaleNormal="71" zoomScalePageLayoutView="0" workbookViewId="0" topLeftCell="F1">
      <selection activeCell="R12" sqref="R12"/>
    </sheetView>
  </sheetViews>
  <sheetFormatPr defaultColWidth="17.421875" defaultRowHeight="12.75"/>
  <cols>
    <col min="1" max="1" width="12.57421875" style="0" customWidth="1"/>
    <col min="2" max="2" width="53.7109375" style="0" customWidth="1"/>
    <col min="3" max="3" width="20.57421875" style="0" customWidth="1"/>
    <col min="4" max="5" width="20.421875" style="0" customWidth="1"/>
    <col min="6" max="6" width="19.140625" style="0" customWidth="1"/>
    <col min="7" max="8" width="22.57421875" style="0" customWidth="1"/>
    <col min="9" max="9" width="16.8515625" style="0" customWidth="1"/>
    <col min="10" max="10" width="17.7109375" style="0" customWidth="1"/>
    <col min="11" max="11" width="21.28125" style="0" customWidth="1"/>
    <col min="12" max="12" width="17.421875" style="0" customWidth="1"/>
    <col min="13" max="13" width="19.57421875" style="0" customWidth="1"/>
    <col min="14" max="14" width="21.00390625" style="0" customWidth="1"/>
    <col min="15" max="15" width="17.7109375" style="0" customWidth="1"/>
    <col min="16" max="16" width="15.7109375" style="0" customWidth="1"/>
  </cols>
  <sheetData>
    <row r="2" spans="1:17" ht="66" customHeight="1">
      <c r="A2" s="75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63" customHeight="1" thickBot="1">
      <c r="A3" s="7" t="s">
        <v>4</v>
      </c>
      <c r="B3" s="8" t="s">
        <v>5</v>
      </c>
      <c r="C3" s="3" t="s">
        <v>89</v>
      </c>
      <c r="D3" s="3" t="s">
        <v>90</v>
      </c>
      <c r="E3" s="3" t="s">
        <v>91</v>
      </c>
      <c r="F3" s="4" t="s">
        <v>20</v>
      </c>
      <c r="G3" s="4" t="s">
        <v>21</v>
      </c>
      <c r="H3" s="4" t="s">
        <v>62</v>
      </c>
      <c r="I3" s="5" t="s">
        <v>107</v>
      </c>
      <c r="J3" s="5" t="s">
        <v>108</v>
      </c>
      <c r="K3" s="5" t="s">
        <v>109</v>
      </c>
      <c r="L3" s="59" t="s">
        <v>23</v>
      </c>
      <c r="M3" s="59" t="s">
        <v>22</v>
      </c>
      <c r="N3" s="59" t="s">
        <v>44</v>
      </c>
      <c r="O3" s="6" t="s">
        <v>127</v>
      </c>
      <c r="P3" s="6" t="s">
        <v>128</v>
      </c>
      <c r="Q3" s="6" t="s">
        <v>129</v>
      </c>
    </row>
    <row r="4" spans="1:17" ht="18.75" customHeight="1" thickBot="1">
      <c r="A4" s="23">
        <v>20</v>
      </c>
      <c r="B4" s="24" t="s">
        <v>0</v>
      </c>
      <c r="C4" s="35">
        <v>3.35</v>
      </c>
      <c r="D4" s="11">
        <f>C4*122/100*A4</f>
        <v>81.74</v>
      </c>
      <c r="E4" s="9"/>
      <c r="F4" s="35">
        <v>3.43</v>
      </c>
      <c r="G4" s="35">
        <f>F4*122/100*A4</f>
        <v>83.69200000000001</v>
      </c>
      <c r="H4" s="9"/>
      <c r="I4" s="9">
        <v>3.25</v>
      </c>
      <c r="J4" s="12">
        <f>I4*122/100*A4</f>
        <v>79.3</v>
      </c>
      <c r="K4" s="11"/>
      <c r="L4" s="35">
        <v>4.6</v>
      </c>
      <c r="M4" s="35">
        <f>L4*122/100*A4</f>
        <v>112.23999999999998</v>
      </c>
      <c r="N4" s="11"/>
      <c r="O4" s="35">
        <v>0.68</v>
      </c>
      <c r="P4" s="35">
        <f>O4*122/100*100</f>
        <v>82.96000000000001</v>
      </c>
      <c r="Q4" s="11"/>
    </row>
    <row r="5" spans="1:17" ht="18.75" customHeight="1" thickBot="1">
      <c r="A5" s="25">
        <v>12</v>
      </c>
      <c r="B5" s="26" t="s">
        <v>29</v>
      </c>
      <c r="C5" s="35">
        <v>1.7</v>
      </c>
      <c r="D5" s="9">
        <f aca="true" t="shared" si="0" ref="D5:D32">C5*122/100*A5</f>
        <v>24.887999999999998</v>
      </c>
      <c r="E5" s="9"/>
      <c r="F5" s="35">
        <v>1.36</v>
      </c>
      <c r="G5" s="35">
        <f>F5*122/100*A5</f>
        <v>19.910400000000003</v>
      </c>
      <c r="H5" s="9"/>
      <c r="I5" s="9">
        <v>0.95</v>
      </c>
      <c r="J5" s="12">
        <f>I5*122/100*A5</f>
        <v>13.907999999999998</v>
      </c>
      <c r="K5" s="11"/>
      <c r="L5" s="35">
        <v>1.17</v>
      </c>
      <c r="M5" s="38">
        <f>L5*122/100*12</f>
        <v>17.1288</v>
      </c>
      <c r="N5" s="11"/>
      <c r="O5" s="40">
        <v>1.075</v>
      </c>
      <c r="P5" s="44">
        <f>O5*122/100*15</f>
        <v>19.672500000000003</v>
      </c>
      <c r="Q5" s="11" t="s">
        <v>130</v>
      </c>
    </row>
    <row r="6" spans="1:17" ht="18.75" customHeight="1" thickBot="1">
      <c r="A6" s="25">
        <v>36</v>
      </c>
      <c r="B6" s="26" t="s">
        <v>1</v>
      </c>
      <c r="C6" s="35">
        <v>1.8</v>
      </c>
      <c r="D6" s="9">
        <f t="shared" si="0"/>
        <v>79.05599999999998</v>
      </c>
      <c r="E6" s="28" t="s">
        <v>92</v>
      </c>
      <c r="F6" s="35">
        <v>1.89</v>
      </c>
      <c r="G6" s="39">
        <f aca="true" t="shared" si="1" ref="G6:G31">F6*122/100*A6</f>
        <v>83.00879999999998</v>
      </c>
      <c r="H6" s="9" t="s">
        <v>63</v>
      </c>
      <c r="I6" s="9">
        <v>1.75</v>
      </c>
      <c r="J6" s="11">
        <f>I6*122/100*A6</f>
        <v>76.85999999999999</v>
      </c>
      <c r="K6" s="28" t="s">
        <v>110</v>
      </c>
      <c r="L6" s="35">
        <v>1.8</v>
      </c>
      <c r="M6" s="35">
        <f>L6*122/100*A6</f>
        <v>79.05599999999998</v>
      </c>
      <c r="N6" s="11"/>
      <c r="O6" s="35">
        <v>1.46</v>
      </c>
      <c r="P6" s="41">
        <f>O6*122/100*D6</f>
        <v>140.8145472</v>
      </c>
      <c r="Q6" s="28" t="s">
        <v>131</v>
      </c>
    </row>
    <row r="7" spans="1:17" ht="24.75" customHeight="1" thickBot="1">
      <c r="A7" s="25">
        <v>48</v>
      </c>
      <c r="B7" s="26" t="s">
        <v>2</v>
      </c>
      <c r="C7" s="35">
        <v>3.6</v>
      </c>
      <c r="D7" s="11">
        <f>C7*122/100*10</f>
        <v>43.919999999999995</v>
      </c>
      <c r="E7" s="28" t="s">
        <v>93</v>
      </c>
      <c r="F7" s="35">
        <v>1.56</v>
      </c>
      <c r="G7" s="39">
        <f t="shared" si="1"/>
        <v>91.3536</v>
      </c>
      <c r="H7" s="11" t="s">
        <v>64</v>
      </c>
      <c r="I7" s="11">
        <v>1.43</v>
      </c>
      <c r="J7" s="42">
        <f aca="true" t="shared" si="2" ref="J7:J32">I7*122/100*A7</f>
        <v>83.74079999999998</v>
      </c>
      <c r="K7" s="11" t="s">
        <v>64</v>
      </c>
      <c r="L7" s="35">
        <v>1.25</v>
      </c>
      <c r="M7" s="35">
        <f>L7*122/100*A7</f>
        <v>73.19999999999999</v>
      </c>
      <c r="N7" s="28" t="s">
        <v>46</v>
      </c>
      <c r="O7" s="35">
        <v>1.21</v>
      </c>
      <c r="P7" s="35">
        <f>O7*122/100*D7</f>
        <v>64.83470399999999</v>
      </c>
      <c r="Q7" s="28" t="s">
        <v>132</v>
      </c>
    </row>
    <row r="8" spans="1:17" ht="76.5" customHeight="1" thickBot="1">
      <c r="A8" s="25" t="s">
        <v>30</v>
      </c>
      <c r="B8" s="26" t="s">
        <v>9</v>
      </c>
      <c r="C8" s="35">
        <v>9.05</v>
      </c>
      <c r="D8" s="12">
        <f>C8*122/100*96</f>
        <v>1059.9360000000001</v>
      </c>
      <c r="E8" s="11" t="s">
        <v>151</v>
      </c>
      <c r="F8" s="35">
        <v>13.5</v>
      </c>
      <c r="G8" s="35">
        <f>F8*122/100*96</f>
        <v>1581.12</v>
      </c>
      <c r="H8" s="11"/>
      <c r="I8" s="9">
        <f>1.2*12</f>
        <v>14.399999999999999</v>
      </c>
      <c r="J8" s="11">
        <f>I8*122/100*96</f>
        <v>1686.5279999999998</v>
      </c>
      <c r="K8" s="11"/>
      <c r="L8" s="35">
        <v>10.92</v>
      </c>
      <c r="M8" s="35">
        <f>L8*122/100*96</f>
        <v>1278.9504</v>
      </c>
      <c r="N8" s="11"/>
      <c r="O8" s="35">
        <v>0.12</v>
      </c>
      <c r="P8" s="44">
        <f>O8*122/100*9216</f>
        <v>1349.2223999999997</v>
      </c>
      <c r="Q8" s="28" t="s">
        <v>152</v>
      </c>
    </row>
    <row r="9" spans="1:17" ht="27" customHeight="1" thickBot="1">
      <c r="A9" s="25">
        <v>40</v>
      </c>
      <c r="B9" s="26" t="s">
        <v>12</v>
      </c>
      <c r="C9" s="35">
        <v>2.75</v>
      </c>
      <c r="D9" s="11">
        <f>C9*122/100*40</f>
        <v>134.2</v>
      </c>
      <c r="E9" s="11"/>
      <c r="F9" s="35">
        <v>6.8</v>
      </c>
      <c r="G9" s="35">
        <f>F9*122/100*20</f>
        <v>165.92</v>
      </c>
      <c r="H9" s="28" t="s">
        <v>65</v>
      </c>
      <c r="I9" s="9">
        <v>3.95</v>
      </c>
      <c r="J9" s="11">
        <f>I9*122/100*A9</f>
        <v>192.76</v>
      </c>
      <c r="K9" s="11"/>
      <c r="L9" s="35">
        <v>3.25</v>
      </c>
      <c r="M9" s="35">
        <f>L9*122/100*A9</f>
        <v>158.6</v>
      </c>
      <c r="N9" s="11"/>
      <c r="O9" s="35">
        <v>2.65</v>
      </c>
      <c r="P9" s="38">
        <f>O9*122/100*A9</f>
        <v>129.32</v>
      </c>
      <c r="Q9" s="11" t="s">
        <v>133</v>
      </c>
    </row>
    <row r="10" spans="1:17" ht="29.25" customHeight="1" thickBot="1">
      <c r="A10" s="25" t="s">
        <v>31</v>
      </c>
      <c r="B10" s="26" t="s">
        <v>13</v>
      </c>
      <c r="C10" s="35">
        <v>0.8</v>
      </c>
      <c r="D10" s="11">
        <f>C10*122/100*36</f>
        <v>35.136</v>
      </c>
      <c r="E10" s="28" t="s">
        <v>94</v>
      </c>
      <c r="F10" s="35">
        <v>1.88</v>
      </c>
      <c r="G10" s="39">
        <f>F10*122/100*24</f>
        <v>55.04639999999999</v>
      </c>
      <c r="H10" s="11" t="s">
        <v>66</v>
      </c>
      <c r="I10" s="9">
        <v>1.85</v>
      </c>
      <c r="J10" s="12">
        <f>I10*122/100*24</f>
        <v>54.168000000000006</v>
      </c>
      <c r="K10" s="11" t="s">
        <v>111</v>
      </c>
      <c r="L10" s="35">
        <v>0.62</v>
      </c>
      <c r="M10" s="35">
        <f>L10*122/100*24</f>
        <v>18.153599999999997</v>
      </c>
      <c r="N10" s="28" t="s">
        <v>60</v>
      </c>
      <c r="O10" s="40">
        <v>1.242</v>
      </c>
      <c r="P10" s="35">
        <f>O10*122/100*24</f>
        <v>36.365759999999995</v>
      </c>
      <c r="Q10" s="28" t="s">
        <v>134</v>
      </c>
    </row>
    <row r="11" spans="1:17" ht="28.5" customHeight="1" thickBot="1">
      <c r="A11" s="25">
        <v>30</v>
      </c>
      <c r="B11" s="26" t="s">
        <v>14</v>
      </c>
      <c r="C11" s="35">
        <v>16.2</v>
      </c>
      <c r="D11" s="11">
        <f t="shared" si="0"/>
        <v>592.92</v>
      </c>
      <c r="E11" s="11" t="s">
        <v>95</v>
      </c>
      <c r="F11" s="35">
        <v>15.9</v>
      </c>
      <c r="G11" s="35">
        <f t="shared" si="1"/>
        <v>581.9399999999999</v>
      </c>
      <c r="H11" s="11" t="s">
        <v>67</v>
      </c>
      <c r="I11" s="13">
        <v>25.2</v>
      </c>
      <c r="J11" s="11">
        <f>I11*122/100*30</f>
        <v>922.3199999999999</v>
      </c>
      <c r="K11" s="28" t="s">
        <v>112</v>
      </c>
      <c r="L11" s="35">
        <v>14</v>
      </c>
      <c r="M11" s="38">
        <f>L11*122/100*A11</f>
        <v>512.4</v>
      </c>
      <c r="N11" s="11"/>
      <c r="O11" s="43">
        <v>0.0039</v>
      </c>
      <c r="P11" s="39">
        <f>O11*122/100*108000</f>
        <v>513.864</v>
      </c>
      <c r="Q11" s="11" t="s">
        <v>135</v>
      </c>
    </row>
    <row r="12" spans="1:17" ht="37.5" customHeight="1" thickBot="1">
      <c r="A12" s="25">
        <v>3</v>
      </c>
      <c r="B12" s="26" t="s">
        <v>10</v>
      </c>
      <c r="C12" s="35">
        <v>2.75</v>
      </c>
      <c r="D12" s="11">
        <f>C12*122/100*3</f>
        <v>10.065</v>
      </c>
      <c r="E12" s="11" t="s">
        <v>96</v>
      </c>
      <c r="F12" s="35">
        <v>2.2</v>
      </c>
      <c r="G12" s="35">
        <f>F12*122/100*6</f>
        <v>16.104</v>
      </c>
      <c r="H12" s="11" t="s">
        <v>68</v>
      </c>
      <c r="I12" s="22">
        <v>1.85</v>
      </c>
      <c r="J12" s="11">
        <f>I12*122/100*3</f>
        <v>6.771000000000001</v>
      </c>
      <c r="K12" s="11" t="s">
        <v>113</v>
      </c>
      <c r="L12" s="35">
        <v>1.63</v>
      </c>
      <c r="M12" s="35">
        <f>L12*122/100*30</f>
        <v>59.658</v>
      </c>
      <c r="N12" s="11"/>
      <c r="O12" s="43">
        <v>0.0125</v>
      </c>
      <c r="P12" s="38">
        <f>O12*122/100*1000</f>
        <v>15.250000000000002</v>
      </c>
      <c r="Q12" s="28" t="s">
        <v>143</v>
      </c>
    </row>
    <row r="13" spans="1:17" ht="29.25" customHeight="1" thickBot="1">
      <c r="A13" s="25">
        <v>30</v>
      </c>
      <c r="B13" s="26" t="s">
        <v>3</v>
      </c>
      <c r="C13" s="35">
        <v>3.6</v>
      </c>
      <c r="D13" s="11">
        <f>C13*122/100*80</f>
        <v>351.35999999999996</v>
      </c>
      <c r="E13" s="11" t="s">
        <v>97</v>
      </c>
      <c r="F13" s="35">
        <v>6.22</v>
      </c>
      <c r="G13" s="35">
        <f>F13*122/100*30</f>
        <v>227.652</v>
      </c>
      <c r="H13" s="28" t="s">
        <v>69</v>
      </c>
      <c r="I13" s="22">
        <v>5.9</v>
      </c>
      <c r="J13" s="11">
        <f>I13*122/100*30</f>
        <v>215.94</v>
      </c>
      <c r="K13" s="11" t="s">
        <v>114</v>
      </c>
      <c r="L13" s="35">
        <v>5.46</v>
      </c>
      <c r="M13" s="39">
        <f>L13*122/100*A13</f>
        <v>199.836</v>
      </c>
      <c r="N13" s="11" t="s">
        <v>105</v>
      </c>
      <c r="O13" s="35">
        <v>4.1</v>
      </c>
      <c r="P13" s="38">
        <f>O13*122/100*A13</f>
        <v>150.05999999999997</v>
      </c>
      <c r="Q13" s="11" t="s">
        <v>136</v>
      </c>
    </row>
    <row r="14" spans="1:17" ht="36.75" customHeight="1" thickBot="1">
      <c r="A14" s="25">
        <v>10</v>
      </c>
      <c r="B14" s="26" t="s">
        <v>15</v>
      </c>
      <c r="C14" s="35">
        <v>2.1</v>
      </c>
      <c r="D14" s="11">
        <f t="shared" si="0"/>
        <v>25.619999999999997</v>
      </c>
      <c r="E14" s="11"/>
      <c r="F14" s="35">
        <v>1.75</v>
      </c>
      <c r="G14" s="41">
        <f>F14*122/100*30</f>
        <v>64.05</v>
      </c>
      <c r="H14" s="28" t="s">
        <v>70</v>
      </c>
      <c r="I14" s="9">
        <v>2.25</v>
      </c>
      <c r="J14" s="11">
        <f t="shared" si="2"/>
        <v>27.450000000000003</v>
      </c>
      <c r="K14" s="28" t="s">
        <v>115</v>
      </c>
      <c r="L14" s="35">
        <v>10.17</v>
      </c>
      <c r="M14" s="35">
        <f>L14*122/100*6</f>
        <v>74.4444</v>
      </c>
      <c r="N14" s="28" t="s">
        <v>61</v>
      </c>
      <c r="O14" s="43">
        <v>0.426</v>
      </c>
      <c r="P14" s="39">
        <f>O14*122/100*10</f>
        <v>5.1972</v>
      </c>
      <c r="Q14" s="28"/>
    </row>
    <row r="15" spans="1:17" ht="18.75" customHeight="1" thickBot="1">
      <c r="A15" s="25">
        <v>60</v>
      </c>
      <c r="B15" s="26" t="s">
        <v>32</v>
      </c>
      <c r="C15" s="40">
        <v>0.065</v>
      </c>
      <c r="D15" s="12">
        <f>C15*122/100*900</f>
        <v>71.37</v>
      </c>
      <c r="E15" s="11" t="s">
        <v>98</v>
      </c>
      <c r="F15" s="35">
        <v>0.81</v>
      </c>
      <c r="G15" s="35">
        <f>F15*122/100*90</f>
        <v>88.938</v>
      </c>
      <c r="H15" s="11" t="s">
        <v>71</v>
      </c>
      <c r="I15" s="9">
        <v>1.75</v>
      </c>
      <c r="J15" s="11">
        <f>I15*122/100*A15</f>
        <v>128.1</v>
      </c>
      <c r="K15" s="11" t="s">
        <v>116</v>
      </c>
      <c r="L15" s="35">
        <v>1.44</v>
      </c>
      <c r="M15" s="35">
        <f>L15*122/100*A15</f>
        <v>105.40800000000002</v>
      </c>
      <c r="N15" s="11"/>
      <c r="O15" s="43">
        <v>0.065</v>
      </c>
      <c r="P15" s="39">
        <f>O15*122/100*900</f>
        <v>71.37</v>
      </c>
      <c r="Q15" s="11"/>
    </row>
    <row r="16" spans="1:17" ht="42" customHeight="1" thickBot="1">
      <c r="A16" s="25">
        <v>80</v>
      </c>
      <c r="B16" s="26" t="s">
        <v>7</v>
      </c>
      <c r="C16" s="35">
        <v>5.05</v>
      </c>
      <c r="D16" s="11">
        <f>C16*122/100*16</f>
        <v>98.57600000000001</v>
      </c>
      <c r="E16" s="11" t="s">
        <v>99</v>
      </c>
      <c r="F16" s="35">
        <v>1.95</v>
      </c>
      <c r="G16" s="39">
        <f t="shared" si="1"/>
        <v>190.32</v>
      </c>
      <c r="H16" s="11" t="s">
        <v>72</v>
      </c>
      <c r="I16" s="22">
        <v>1.48</v>
      </c>
      <c r="J16" s="12">
        <f>I16*122/100*A16</f>
        <v>144.448</v>
      </c>
      <c r="K16" s="11" t="s">
        <v>117</v>
      </c>
      <c r="L16" s="35">
        <v>1.25</v>
      </c>
      <c r="M16" s="35">
        <f>L16*122/100*A16</f>
        <v>122</v>
      </c>
      <c r="N16" s="28" t="s">
        <v>45</v>
      </c>
      <c r="O16" s="35">
        <v>1.1</v>
      </c>
      <c r="P16" s="39">
        <f>O16*122/100*D16</f>
        <v>132.288992</v>
      </c>
      <c r="Q16" s="28" t="s">
        <v>137</v>
      </c>
    </row>
    <row r="17" spans="1:17" ht="42.75" customHeight="1" thickBot="1">
      <c r="A17" s="25">
        <v>10</v>
      </c>
      <c r="B17" s="26" t="s">
        <v>33</v>
      </c>
      <c r="C17" s="36"/>
      <c r="D17" s="36">
        <f t="shared" si="0"/>
        <v>0</v>
      </c>
      <c r="E17" s="11"/>
      <c r="F17" s="35">
        <v>1.4</v>
      </c>
      <c r="G17" s="38">
        <f t="shared" si="1"/>
        <v>17.08</v>
      </c>
      <c r="H17" s="11" t="s">
        <v>73</v>
      </c>
      <c r="I17" s="9">
        <v>1.85</v>
      </c>
      <c r="J17" s="11">
        <f t="shared" si="2"/>
        <v>22.57</v>
      </c>
      <c r="K17" s="11" t="s">
        <v>118</v>
      </c>
      <c r="L17" s="35">
        <v>1.76</v>
      </c>
      <c r="M17" s="35">
        <f>L17*122/100*A17</f>
        <v>21.471999999999998</v>
      </c>
      <c r="N17" s="11" t="s">
        <v>106</v>
      </c>
      <c r="O17" s="35">
        <v>1.344</v>
      </c>
      <c r="P17" s="39">
        <f>O17*122/100*24</f>
        <v>39.352320000000006</v>
      </c>
      <c r="Q17" s="28" t="s">
        <v>144</v>
      </c>
    </row>
    <row r="18" spans="1:17" ht="18.75" customHeight="1" thickBot="1">
      <c r="A18" s="25">
        <v>2</v>
      </c>
      <c r="B18" s="26" t="s">
        <v>34</v>
      </c>
      <c r="C18" s="40">
        <v>0.027</v>
      </c>
      <c r="D18" s="72">
        <f>C18*122/100*960</f>
        <v>31.6224</v>
      </c>
      <c r="E18" s="11"/>
      <c r="F18" s="35">
        <v>0.43</v>
      </c>
      <c r="G18" s="35">
        <f>F18*122/100*48</f>
        <v>25.180799999999998</v>
      </c>
      <c r="H18" s="11" t="s">
        <v>74</v>
      </c>
      <c r="I18" s="9">
        <v>0.65</v>
      </c>
      <c r="J18" s="11">
        <f>I18*122/100*48</f>
        <v>38.06399999999999</v>
      </c>
      <c r="K18" s="11"/>
      <c r="L18" s="35">
        <v>0.43</v>
      </c>
      <c r="M18" s="35">
        <f>L18*122/100*48</f>
        <v>25.180799999999998</v>
      </c>
      <c r="N18" s="11" t="s">
        <v>160</v>
      </c>
      <c r="O18" s="43">
        <v>0.019</v>
      </c>
      <c r="P18" s="38">
        <f>O18*122/100*1000</f>
        <v>23.18</v>
      </c>
      <c r="Q18" s="11" t="s">
        <v>161</v>
      </c>
    </row>
    <row r="19" spans="1:17" ht="30" customHeight="1" thickBot="1">
      <c r="A19" s="25">
        <v>10</v>
      </c>
      <c r="B19" s="27" t="s">
        <v>35</v>
      </c>
      <c r="C19" s="35">
        <v>0.28</v>
      </c>
      <c r="D19" s="11">
        <f>C19*122/100*30</f>
        <v>10.248000000000001</v>
      </c>
      <c r="E19" s="11" t="s">
        <v>100</v>
      </c>
      <c r="F19" s="35">
        <v>2.75</v>
      </c>
      <c r="G19" s="35">
        <f>F19*122/100*3</f>
        <v>10.065</v>
      </c>
      <c r="H19" s="28" t="s">
        <v>75</v>
      </c>
      <c r="I19" s="9">
        <v>0.95</v>
      </c>
      <c r="J19" s="11">
        <f t="shared" si="2"/>
        <v>11.589999999999998</v>
      </c>
      <c r="K19" s="11" t="s">
        <v>119</v>
      </c>
      <c r="L19" s="35">
        <v>2.36</v>
      </c>
      <c r="M19" s="38">
        <f>L19*122/100*3</f>
        <v>8.637599999999999</v>
      </c>
      <c r="N19" s="28" t="s">
        <v>47</v>
      </c>
      <c r="O19" s="35">
        <v>0.15</v>
      </c>
      <c r="P19" s="39">
        <f>O19*122/100*30</f>
        <v>5.49</v>
      </c>
      <c r="Q19" s="28"/>
    </row>
    <row r="20" spans="1:17" ht="36" customHeight="1" thickBot="1">
      <c r="A20" s="25" t="s">
        <v>36</v>
      </c>
      <c r="B20" s="27" t="s">
        <v>8</v>
      </c>
      <c r="C20" s="35">
        <v>1.7</v>
      </c>
      <c r="D20" s="11">
        <f>C20*122/100*24</f>
        <v>49.775999999999996</v>
      </c>
      <c r="E20" s="28" t="s">
        <v>101</v>
      </c>
      <c r="F20" s="35">
        <v>1.96</v>
      </c>
      <c r="G20" s="35">
        <f>F20*122/100*24</f>
        <v>57.3888</v>
      </c>
      <c r="H20" s="11" t="s">
        <v>76</v>
      </c>
      <c r="I20" s="9">
        <v>1.65</v>
      </c>
      <c r="J20" s="11">
        <f>I20*122/100*24</f>
        <v>48.312</v>
      </c>
      <c r="K20" s="11" t="s">
        <v>120</v>
      </c>
      <c r="L20" s="35">
        <v>1.78</v>
      </c>
      <c r="M20" s="35">
        <f>L20*122/100*24</f>
        <v>52.118399999999994</v>
      </c>
      <c r="N20" s="28" t="s">
        <v>48</v>
      </c>
      <c r="O20" s="35">
        <v>1.38</v>
      </c>
      <c r="P20" s="38">
        <f>O20*122/100*24</f>
        <v>40.40639999999999</v>
      </c>
      <c r="Q20" s="28" t="s">
        <v>138</v>
      </c>
    </row>
    <row r="21" spans="1:17" ht="30.75" customHeight="1" thickBot="1">
      <c r="A21" s="25">
        <v>30</v>
      </c>
      <c r="B21" s="27" t="s">
        <v>37</v>
      </c>
      <c r="C21" s="35">
        <v>1.55</v>
      </c>
      <c r="D21" s="11">
        <f t="shared" si="0"/>
        <v>56.730000000000004</v>
      </c>
      <c r="E21" s="11"/>
      <c r="F21" s="35">
        <v>0.99</v>
      </c>
      <c r="G21" s="38">
        <f t="shared" si="1"/>
        <v>36.234</v>
      </c>
      <c r="H21" s="28" t="s">
        <v>77</v>
      </c>
      <c r="I21" s="9">
        <v>1.85</v>
      </c>
      <c r="J21" s="11">
        <f t="shared" si="2"/>
        <v>67.71000000000001</v>
      </c>
      <c r="K21" s="11" t="s">
        <v>121</v>
      </c>
      <c r="L21" s="35">
        <v>1.95</v>
      </c>
      <c r="M21" s="35">
        <f>L21*122/100*A21</f>
        <v>71.37</v>
      </c>
      <c r="N21" s="28" t="s">
        <v>49</v>
      </c>
      <c r="O21" s="35">
        <v>1.65</v>
      </c>
      <c r="P21" s="35">
        <f>O21*122/100*A21</f>
        <v>60.39</v>
      </c>
      <c r="Q21" s="28" t="s">
        <v>139</v>
      </c>
    </row>
    <row r="22" spans="1:17" ht="18.75" customHeight="1" thickBot="1">
      <c r="A22" s="25">
        <v>12</v>
      </c>
      <c r="B22" s="27" t="s">
        <v>6</v>
      </c>
      <c r="C22" s="35">
        <v>1</v>
      </c>
      <c r="D22" s="11">
        <f t="shared" si="0"/>
        <v>14.64</v>
      </c>
      <c r="E22" s="11"/>
      <c r="F22" s="35">
        <v>1.35</v>
      </c>
      <c r="G22" s="39">
        <f t="shared" si="1"/>
        <v>19.764000000000003</v>
      </c>
      <c r="H22" s="11" t="s">
        <v>78</v>
      </c>
      <c r="I22" s="9">
        <v>2.75</v>
      </c>
      <c r="J22" s="11">
        <f t="shared" si="2"/>
        <v>40.26</v>
      </c>
      <c r="K22" s="11"/>
      <c r="L22" s="35">
        <v>0.94</v>
      </c>
      <c r="M22" s="41">
        <f>L22*122/100*12</f>
        <v>13.761599999999998</v>
      </c>
      <c r="N22" s="28" t="s">
        <v>50</v>
      </c>
      <c r="O22" s="35">
        <v>1</v>
      </c>
      <c r="P22" s="35">
        <f>O22*122/100*A22</f>
        <v>14.64</v>
      </c>
      <c r="Q22" s="28"/>
    </row>
    <row r="23" spans="1:17" ht="20.25" customHeight="1" thickBot="1">
      <c r="A23" s="25">
        <v>4</v>
      </c>
      <c r="B23" s="27" t="s">
        <v>16</v>
      </c>
      <c r="C23" s="36"/>
      <c r="D23" s="36">
        <f t="shared" si="0"/>
        <v>0</v>
      </c>
      <c r="E23" s="11"/>
      <c r="F23" s="35">
        <v>8.5</v>
      </c>
      <c r="G23" s="35">
        <f>F23*122/100*4</f>
        <v>41.48</v>
      </c>
      <c r="H23" s="28" t="s">
        <v>79</v>
      </c>
      <c r="I23" s="9">
        <v>1.95</v>
      </c>
      <c r="J23" s="11">
        <f t="shared" si="2"/>
        <v>9.516</v>
      </c>
      <c r="K23" s="11" t="s">
        <v>122</v>
      </c>
      <c r="L23" s="35">
        <v>4.85</v>
      </c>
      <c r="M23" s="38">
        <f>L23*122/100*A23</f>
        <v>23.667999999999996</v>
      </c>
      <c r="N23" s="28" t="s">
        <v>51</v>
      </c>
      <c r="O23" s="35">
        <v>4.29</v>
      </c>
      <c r="P23" s="35">
        <f>O23*122/100*A23</f>
        <v>20.9352</v>
      </c>
      <c r="Q23" s="28" t="s">
        <v>140</v>
      </c>
    </row>
    <row r="24" spans="1:17" ht="27.75" customHeight="1" thickBot="1">
      <c r="A24" s="25">
        <v>10</v>
      </c>
      <c r="B24" s="27" t="s">
        <v>17</v>
      </c>
      <c r="C24" s="35">
        <v>2.9</v>
      </c>
      <c r="D24" s="11">
        <f t="shared" si="0"/>
        <v>35.38</v>
      </c>
      <c r="E24" s="11"/>
      <c r="F24" s="35">
        <v>4.85</v>
      </c>
      <c r="G24" s="35">
        <f t="shared" si="1"/>
        <v>59.16999999999999</v>
      </c>
      <c r="H24" s="11" t="s">
        <v>80</v>
      </c>
      <c r="I24" s="9">
        <v>3.85</v>
      </c>
      <c r="J24" s="11">
        <f t="shared" si="2"/>
        <v>46.97</v>
      </c>
      <c r="K24" s="11"/>
      <c r="L24" s="35">
        <v>3.04</v>
      </c>
      <c r="M24" s="35">
        <f>L24*122/100*A24</f>
        <v>37.088</v>
      </c>
      <c r="N24" s="28" t="s">
        <v>52</v>
      </c>
      <c r="O24" s="43">
        <v>0.022</v>
      </c>
      <c r="P24" s="38">
        <f>O24*122/100*1000</f>
        <v>26.839999999999996</v>
      </c>
      <c r="Q24" s="28" t="s">
        <v>145</v>
      </c>
    </row>
    <row r="25" spans="1:17" ht="19.5" customHeight="1" thickBot="1">
      <c r="A25" s="25">
        <v>10</v>
      </c>
      <c r="B25" s="27" t="s">
        <v>38</v>
      </c>
      <c r="C25" s="35">
        <v>0.18</v>
      </c>
      <c r="D25" s="12">
        <f t="shared" si="0"/>
        <v>2.196</v>
      </c>
      <c r="E25" s="11" t="s">
        <v>102</v>
      </c>
      <c r="F25" s="35">
        <v>0.68</v>
      </c>
      <c r="G25" s="35">
        <f t="shared" si="1"/>
        <v>8.296000000000001</v>
      </c>
      <c r="H25" s="28" t="s">
        <v>81</v>
      </c>
      <c r="I25" s="9">
        <v>0.95</v>
      </c>
      <c r="J25" s="11">
        <f>I25*122/100*5</f>
        <v>5.794999999999999</v>
      </c>
      <c r="K25" s="11" t="s">
        <v>123</v>
      </c>
      <c r="L25" s="35">
        <v>0.35</v>
      </c>
      <c r="M25" s="35">
        <f>L25*122/100*A25</f>
        <v>4.27</v>
      </c>
      <c r="N25" s="28" t="s">
        <v>53</v>
      </c>
      <c r="O25" s="43">
        <v>0.0788</v>
      </c>
      <c r="P25" s="35">
        <f>O25*122/100*10</f>
        <v>0.96136</v>
      </c>
      <c r="Q25" s="28" t="s">
        <v>141</v>
      </c>
    </row>
    <row r="26" spans="1:17" ht="27.75" customHeight="1" thickBot="1">
      <c r="A26" s="25">
        <v>10</v>
      </c>
      <c r="B26" s="27" t="s">
        <v>18</v>
      </c>
      <c r="C26" s="35">
        <v>2.7</v>
      </c>
      <c r="D26" s="11">
        <f t="shared" si="0"/>
        <v>32.940000000000005</v>
      </c>
      <c r="E26" s="11"/>
      <c r="F26" s="35">
        <v>2.2</v>
      </c>
      <c r="G26" s="38">
        <f t="shared" si="1"/>
        <v>26.840000000000003</v>
      </c>
      <c r="H26" s="11" t="s">
        <v>82</v>
      </c>
      <c r="I26" s="9">
        <v>2.85</v>
      </c>
      <c r="J26" s="11">
        <f t="shared" si="2"/>
        <v>34.769999999999996</v>
      </c>
      <c r="K26" s="11" t="s">
        <v>124</v>
      </c>
      <c r="L26" s="35">
        <v>2.67</v>
      </c>
      <c r="M26" s="35">
        <f>L26*122/100*A26</f>
        <v>32.574</v>
      </c>
      <c r="N26" s="28" t="s">
        <v>54</v>
      </c>
      <c r="O26" s="35">
        <v>8.42</v>
      </c>
      <c r="P26" s="35">
        <f>O26*122/100*10</f>
        <v>102.72399999999999</v>
      </c>
      <c r="Q26" s="28" t="s">
        <v>142</v>
      </c>
    </row>
    <row r="27" spans="1:17" ht="29.25" customHeight="1" thickBot="1">
      <c r="A27" s="25">
        <v>12</v>
      </c>
      <c r="B27" s="27" t="s">
        <v>39</v>
      </c>
      <c r="C27" s="35">
        <v>1.9</v>
      </c>
      <c r="D27" s="42">
        <f t="shared" si="0"/>
        <v>27.815999999999995</v>
      </c>
      <c r="E27" s="11" t="s">
        <v>103</v>
      </c>
      <c r="F27" s="35">
        <v>1.75</v>
      </c>
      <c r="G27" s="35">
        <f>F27*122/100*16</f>
        <v>34.16</v>
      </c>
      <c r="H27" s="28" t="s">
        <v>83</v>
      </c>
      <c r="I27" s="9">
        <v>1.75</v>
      </c>
      <c r="J27" s="11">
        <f t="shared" si="2"/>
        <v>25.619999999999997</v>
      </c>
      <c r="K27" s="11" t="s">
        <v>125</v>
      </c>
      <c r="L27" s="35">
        <v>1.15</v>
      </c>
      <c r="M27" s="35">
        <f>L27*122/100*12</f>
        <v>16.836</v>
      </c>
      <c r="N27" s="28" t="s">
        <v>55</v>
      </c>
      <c r="O27" s="35">
        <v>1.21</v>
      </c>
      <c r="P27" s="38">
        <f>O27*122/100*12</f>
        <v>17.714399999999998</v>
      </c>
      <c r="Q27" s="28" t="s">
        <v>132</v>
      </c>
    </row>
    <row r="28" spans="1:17" ht="39.75" customHeight="1" thickBot="1">
      <c r="A28" s="25">
        <v>20</v>
      </c>
      <c r="B28" s="27" t="s">
        <v>40</v>
      </c>
      <c r="C28" s="35">
        <v>1.35</v>
      </c>
      <c r="D28" s="11">
        <f t="shared" si="0"/>
        <v>32.940000000000005</v>
      </c>
      <c r="E28" s="11"/>
      <c r="F28" s="35">
        <v>1.35</v>
      </c>
      <c r="G28" s="35">
        <f t="shared" si="1"/>
        <v>32.940000000000005</v>
      </c>
      <c r="H28" s="11" t="s">
        <v>84</v>
      </c>
      <c r="I28" s="22">
        <v>1.95</v>
      </c>
      <c r="J28" s="11">
        <f t="shared" si="2"/>
        <v>47.58</v>
      </c>
      <c r="K28" s="11"/>
      <c r="L28" s="35">
        <v>1.3</v>
      </c>
      <c r="M28" s="39">
        <f>L28*122/100*A28</f>
        <v>31.72</v>
      </c>
      <c r="N28" s="11"/>
      <c r="O28" s="35">
        <v>1.18</v>
      </c>
      <c r="P28" s="38">
        <f>O28*122/100*24</f>
        <v>34.550399999999996</v>
      </c>
      <c r="Q28" s="28" t="s">
        <v>146</v>
      </c>
    </row>
    <row r="29" spans="1:17" ht="30" customHeight="1" thickBot="1">
      <c r="A29" s="25">
        <v>3</v>
      </c>
      <c r="B29" s="27" t="s">
        <v>41</v>
      </c>
      <c r="C29" s="37"/>
      <c r="D29" s="36">
        <f t="shared" si="0"/>
        <v>0</v>
      </c>
      <c r="E29" s="11"/>
      <c r="F29" s="35">
        <v>6</v>
      </c>
      <c r="G29" s="38">
        <f t="shared" si="1"/>
        <v>21.96</v>
      </c>
      <c r="H29" s="28" t="s">
        <v>85</v>
      </c>
      <c r="I29" s="9">
        <v>2.5</v>
      </c>
      <c r="J29" s="11">
        <f t="shared" si="2"/>
        <v>9.149999999999999</v>
      </c>
      <c r="K29" s="11"/>
      <c r="L29" s="35">
        <v>6.9</v>
      </c>
      <c r="M29" s="35">
        <f>L29*122/100*3</f>
        <v>25.254000000000005</v>
      </c>
      <c r="N29" s="28" t="s">
        <v>56</v>
      </c>
      <c r="O29" s="35">
        <v>6.2</v>
      </c>
      <c r="P29" s="35">
        <f>O29*122/100*A29</f>
        <v>22.692</v>
      </c>
      <c r="Q29" s="28"/>
    </row>
    <row r="30" spans="1:17" ht="19.5" customHeight="1" thickBot="1">
      <c r="A30" s="25">
        <v>10</v>
      </c>
      <c r="B30" s="27" t="s">
        <v>42</v>
      </c>
      <c r="C30" s="37"/>
      <c r="D30" s="36">
        <f t="shared" si="0"/>
        <v>0</v>
      </c>
      <c r="E30" s="11"/>
      <c r="F30" s="35">
        <v>3.15</v>
      </c>
      <c r="G30" s="38">
        <f t="shared" si="1"/>
        <v>38.43</v>
      </c>
      <c r="H30" s="11" t="s">
        <v>86</v>
      </c>
      <c r="I30" s="22">
        <v>3.95</v>
      </c>
      <c r="J30" s="11">
        <f t="shared" si="2"/>
        <v>48.19</v>
      </c>
      <c r="K30" s="11"/>
      <c r="L30" s="35">
        <v>3.71</v>
      </c>
      <c r="M30" s="35">
        <f>L30*122/100*A30</f>
        <v>45.262</v>
      </c>
      <c r="N30" s="28" t="s">
        <v>57</v>
      </c>
      <c r="O30" s="35">
        <v>3.91</v>
      </c>
      <c r="P30" s="35">
        <f>O30*122/100*A30</f>
        <v>47.702</v>
      </c>
      <c r="Q30" s="28"/>
    </row>
    <row r="31" spans="1:17" ht="36.75" customHeight="1" thickBot="1">
      <c r="A31" s="25">
        <v>4</v>
      </c>
      <c r="B31" s="27" t="s">
        <v>19</v>
      </c>
      <c r="C31" s="35">
        <v>1.6</v>
      </c>
      <c r="D31" s="11">
        <f t="shared" si="0"/>
        <v>7.808000000000001</v>
      </c>
      <c r="E31" s="11"/>
      <c r="F31" s="35">
        <v>3.4</v>
      </c>
      <c r="G31" s="35">
        <f t="shared" si="1"/>
        <v>16.592</v>
      </c>
      <c r="H31" s="11" t="s">
        <v>87</v>
      </c>
      <c r="I31" s="9">
        <v>3.2</v>
      </c>
      <c r="J31" s="11">
        <f t="shared" si="2"/>
        <v>15.616000000000001</v>
      </c>
      <c r="K31" s="11"/>
      <c r="L31" s="35">
        <v>1.5</v>
      </c>
      <c r="M31" s="38">
        <f>L31*122/100*A31</f>
        <v>7.32</v>
      </c>
      <c r="N31" s="28" t="s">
        <v>58</v>
      </c>
      <c r="O31" s="35">
        <v>1.48</v>
      </c>
      <c r="P31" s="39">
        <f>O31*122/100*12</f>
        <v>21.6672</v>
      </c>
      <c r="Q31" s="28" t="s">
        <v>147</v>
      </c>
    </row>
    <row r="32" spans="1:17" ht="40.5" customHeight="1">
      <c r="A32" s="45">
        <v>5</v>
      </c>
      <c r="B32" s="29" t="s">
        <v>43</v>
      </c>
      <c r="C32" s="35">
        <v>0.52</v>
      </c>
      <c r="D32" s="30">
        <f t="shared" si="0"/>
        <v>3.1720000000000006</v>
      </c>
      <c r="E32" s="30" t="s">
        <v>104</v>
      </c>
      <c r="F32" s="35">
        <v>0.47</v>
      </c>
      <c r="G32" s="35">
        <f>F32*122/100*5</f>
        <v>2.8669999999999995</v>
      </c>
      <c r="H32" s="28" t="s">
        <v>88</v>
      </c>
      <c r="I32" s="10">
        <v>0.45</v>
      </c>
      <c r="J32" s="30">
        <f t="shared" si="2"/>
        <v>2.7449999999999997</v>
      </c>
      <c r="K32" s="30" t="s">
        <v>126</v>
      </c>
      <c r="L32" s="35">
        <v>0.37</v>
      </c>
      <c r="M32" s="38">
        <f>L32*122/100*A32</f>
        <v>2.257</v>
      </c>
      <c r="N32" s="31" t="s">
        <v>59</v>
      </c>
      <c r="O32" s="40">
        <v>0.358</v>
      </c>
      <c r="P32" s="39">
        <f>O32*122/100*A32</f>
        <v>2.1837999999999997</v>
      </c>
      <c r="Q32" s="31" t="s">
        <v>148</v>
      </c>
    </row>
    <row r="33" spans="1:17" ht="21">
      <c r="A33" s="1"/>
      <c r="B33" s="32"/>
      <c r="C33" s="34" t="s">
        <v>11</v>
      </c>
      <c r="D33" s="35">
        <f>SUM(D4:D32)</f>
        <v>2914.0554</v>
      </c>
      <c r="E33" s="32"/>
      <c r="F33" s="33"/>
      <c r="G33" s="35">
        <f>SUM(G4:G32)</f>
        <v>3697.5028000000007</v>
      </c>
      <c r="H33" s="32"/>
      <c r="I33" s="33"/>
      <c r="J33" s="35">
        <v>0</v>
      </c>
      <c r="K33" s="32"/>
      <c r="L33" s="33"/>
      <c r="M33" s="35">
        <f>SUM(M4:M32)</f>
        <v>3229.8645999999994</v>
      </c>
      <c r="N33" s="32"/>
      <c r="O33" s="33"/>
      <c r="P33" s="35">
        <f>SUM(P4:P32)</f>
        <v>3192.6491831999983</v>
      </c>
      <c r="Q33" s="32"/>
    </row>
    <row r="34" spans="2:15" ht="21">
      <c r="B34" s="18" t="s">
        <v>24</v>
      </c>
      <c r="C34" s="19"/>
      <c r="D34" s="18"/>
      <c r="E34" s="18"/>
      <c r="F34" s="20"/>
      <c r="G34" s="18"/>
      <c r="H34" s="18"/>
      <c r="I34" s="14"/>
      <c r="J34" s="2"/>
      <c r="K34" s="2"/>
      <c r="L34" s="14"/>
      <c r="M34" s="2"/>
      <c r="N34" s="2"/>
      <c r="O34" s="2"/>
    </row>
    <row r="35" spans="2:15" ht="21">
      <c r="B35" s="18" t="s">
        <v>25</v>
      </c>
      <c r="C35" s="42"/>
      <c r="D35" s="18" t="s">
        <v>26</v>
      </c>
      <c r="E35" s="18"/>
      <c r="F35" s="20"/>
      <c r="G35" s="18"/>
      <c r="H35" s="18"/>
      <c r="I35" s="14"/>
      <c r="J35" s="2"/>
      <c r="K35" s="2"/>
      <c r="L35" s="14"/>
      <c r="M35" s="2"/>
      <c r="N35" s="2"/>
      <c r="O35" s="2"/>
    </row>
    <row r="36" spans="2:15" ht="21">
      <c r="B36" s="18" t="s">
        <v>25</v>
      </c>
      <c r="C36" s="12"/>
      <c r="D36" s="18" t="s">
        <v>27</v>
      </c>
      <c r="E36" s="18"/>
      <c r="F36" s="20"/>
      <c r="G36" s="18"/>
      <c r="H36" s="18"/>
      <c r="I36" s="14"/>
      <c r="J36" s="2"/>
      <c r="K36" s="2"/>
      <c r="L36" s="14"/>
      <c r="M36" s="2"/>
      <c r="N36" s="2"/>
      <c r="O36" s="2"/>
    </row>
    <row r="37" spans="7:15" ht="15">
      <c r="G37" s="2"/>
      <c r="H37" s="2"/>
      <c r="I37" s="14"/>
      <c r="J37" s="2"/>
      <c r="K37" s="2"/>
      <c r="L37" s="14"/>
      <c r="M37" s="2"/>
      <c r="N37" s="2"/>
      <c r="O37" s="2"/>
    </row>
    <row r="38" spans="1:4" ht="15.75">
      <c r="A38" s="73" t="s">
        <v>162</v>
      </c>
      <c r="B38" s="73"/>
      <c r="C38" s="73"/>
      <c r="D38" s="74"/>
    </row>
    <row r="40" spans="1:11" ht="36.75" thickBot="1">
      <c r="A40" s="7" t="s">
        <v>4</v>
      </c>
      <c r="B40" s="8" t="s">
        <v>5</v>
      </c>
      <c r="C40" s="5" t="s">
        <v>107</v>
      </c>
      <c r="D40" s="5" t="s">
        <v>108</v>
      </c>
      <c r="E40" s="5" t="s">
        <v>109</v>
      </c>
      <c r="G40" s="7" t="s">
        <v>4</v>
      </c>
      <c r="H40" s="8" t="s">
        <v>5</v>
      </c>
      <c r="I40" s="5" t="s">
        <v>107</v>
      </c>
      <c r="J40" s="5" t="s">
        <v>108</v>
      </c>
      <c r="K40" s="5" t="s">
        <v>109</v>
      </c>
    </row>
    <row r="41" spans="1:11" ht="32.25" thickBot="1">
      <c r="A41" s="62">
        <v>20</v>
      </c>
      <c r="B41" s="24" t="s">
        <v>0</v>
      </c>
      <c r="C41" s="35">
        <v>3.25</v>
      </c>
      <c r="D41" s="35">
        <f>C41*122/100*A41</f>
        <v>79.3</v>
      </c>
      <c r="E41" s="11"/>
      <c r="G41" s="62">
        <v>10</v>
      </c>
      <c r="H41" s="24" t="s">
        <v>0</v>
      </c>
      <c r="I41" s="35">
        <v>3.25</v>
      </c>
      <c r="J41" s="35">
        <f>I41*122/100*G41</f>
        <v>39.65</v>
      </c>
      <c r="K41" s="11"/>
    </row>
    <row r="42" spans="1:11" ht="48" thickBot="1">
      <c r="A42" s="25">
        <v>10</v>
      </c>
      <c r="B42" s="26" t="s">
        <v>15</v>
      </c>
      <c r="C42" s="35">
        <v>2.25</v>
      </c>
      <c r="D42" s="41">
        <f>C42*122/100*10</f>
        <v>27.450000000000003</v>
      </c>
      <c r="E42" s="28" t="s">
        <v>70</v>
      </c>
      <c r="G42" s="25">
        <v>10</v>
      </c>
      <c r="H42" s="26" t="s">
        <v>15</v>
      </c>
      <c r="I42" s="35">
        <v>2.25</v>
      </c>
      <c r="J42" s="41">
        <f>I42*122/100*10</f>
        <v>27.450000000000003</v>
      </c>
      <c r="K42" s="28" t="s">
        <v>156</v>
      </c>
    </row>
    <row r="43" spans="1:11" ht="32.25" thickBot="1">
      <c r="A43" s="63">
        <v>12</v>
      </c>
      <c r="B43" s="26" t="s">
        <v>29</v>
      </c>
      <c r="C43" s="35">
        <v>0.95</v>
      </c>
      <c r="D43" s="35">
        <f>C43*122/100*A43</f>
        <v>13.907999999999998</v>
      </c>
      <c r="E43" s="11"/>
      <c r="G43" s="63">
        <v>6</v>
      </c>
      <c r="H43" s="26" t="s">
        <v>29</v>
      </c>
      <c r="I43" s="35">
        <v>0.95</v>
      </c>
      <c r="J43" s="35">
        <f>I43*122/100*G43</f>
        <v>6.953999999999999</v>
      </c>
      <c r="K43" s="11"/>
    </row>
    <row r="44" spans="1:11" ht="32.25" thickBot="1">
      <c r="A44" s="63">
        <v>48</v>
      </c>
      <c r="B44" s="26" t="s">
        <v>2</v>
      </c>
      <c r="C44" s="35">
        <v>1.43</v>
      </c>
      <c r="D44" s="35">
        <f>C44*122/100*A44</f>
        <v>83.74079999999998</v>
      </c>
      <c r="E44" s="11" t="s">
        <v>64</v>
      </c>
      <c r="G44" s="63">
        <v>24</v>
      </c>
      <c r="H44" s="26" t="s">
        <v>2</v>
      </c>
      <c r="I44" s="35">
        <v>1.43</v>
      </c>
      <c r="J44" s="35">
        <f>I44*122/100*G44</f>
        <v>41.87039999999999</v>
      </c>
      <c r="K44" s="11" t="s">
        <v>64</v>
      </c>
    </row>
    <row r="45" spans="1:11" ht="32.25" thickBot="1">
      <c r="A45" s="63" t="s">
        <v>31</v>
      </c>
      <c r="B45" s="26" t="s">
        <v>13</v>
      </c>
      <c r="C45" s="35">
        <v>1.85</v>
      </c>
      <c r="D45" s="35">
        <f>C45*122/100*24</f>
        <v>54.168000000000006</v>
      </c>
      <c r="E45" s="11" t="s">
        <v>111</v>
      </c>
      <c r="G45" s="63">
        <v>12</v>
      </c>
      <c r="H45" s="26" t="s">
        <v>13</v>
      </c>
      <c r="I45" s="35">
        <v>1.85</v>
      </c>
      <c r="J45" s="35">
        <f>I45*122/100*G45</f>
        <v>27.084000000000003</v>
      </c>
      <c r="K45" s="11" t="s">
        <v>111</v>
      </c>
    </row>
    <row r="46" spans="1:11" ht="31.5">
      <c r="A46" s="64">
        <v>80</v>
      </c>
      <c r="B46" s="46" t="s">
        <v>7</v>
      </c>
      <c r="C46" s="47">
        <v>1.48</v>
      </c>
      <c r="D46" s="47">
        <f>C46*122/100*A46</f>
        <v>144.448</v>
      </c>
      <c r="E46" s="11" t="s">
        <v>117</v>
      </c>
      <c r="G46" s="64">
        <v>40</v>
      </c>
      <c r="H46" s="46" t="s">
        <v>7</v>
      </c>
      <c r="I46" s="47">
        <v>1.48</v>
      </c>
      <c r="J46" s="47">
        <f>I46*122/100*G46</f>
        <v>72.224</v>
      </c>
      <c r="K46" s="11" t="s">
        <v>117</v>
      </c>
    </row>
    <row r="47" spans="1:11" ht="15.75">
      <c r="A47" s="48" t="s">
        <v>11</v>
      </c>
      <c r="B47" s="48"/>
      <c r="C47" s="48"/>
      <c r="D47" s="49">
        <f>SUM(D41:D46)</f>
        <v>403.01480000000004</v>
      </c>
      <c r="E47" s="48"/>
      <c r="G47" s="48" t="s">
        <v>11</v>
      </c>
      <c r="H47" s="48"/>
      <c r="I47" s="48"/>
      <c r="J47" s="49">
        <f>SUM(J41:J46)</f>
        <v>215.23239999999998</v>
      </c>
      <c r="K47" s="48"/>
    </row>
    <row r="51" spans="1:11" ht="36">
      <c r="A51" s="7" t="s">
        <v>4</v>
      </c>
      <c r="B51" s="8" t="s">
        <v>5</v>
      </c>
      <c r="C51" s="4" t="s">
        <v>20</v>
      </c>
      <c r="D51" s="4" t="s">
        <v>21</v>
      </c>
      <c r="E51" s="4" t="s">
        <v>62</v>
      </c>
      <c r="G51" s="7" t="s">
        <v>4</v>
      </c>
      <c r="H51" s="8" t="s">
        <v>5</v>
      </c>
      <c r="I51" s="4" t="s">
        <v>20</v>
      </c>
      <c r="J51" s="4" t="s">
        <v>21</v>
      </c>
      <c r="K51" s="4" t="s">
        <v>62</v>
      </c>
    </row>
    <row r="52" spans="1:11" ht="48" thickBot="1">
      <c r="A52" s="25">
        <v>10</v>
      </c>
      <c r="B52" s="26" t="s">
        <v>33</v>
      </c>
      <c r="C52" s="35">
        <v>1.4</v>
      </c>
      <c r="D52" s="38">
        <f>C52*122/100*A52</f>
        <v>17.08</v>
      </c>
      <c r="E52" s="28" t="s">
        <v>73</v>
      </c>
      <c r="G52" s="25">
        <v>10</v>
      </c>
      <c r="H52" s="26" t="s">
        <v>33</v>
      </c>
      <c r="I52" s="35">
        <v>1.4</v>
      </c>
      <c r="J52" s="38">
        <f>I52*122/100*G52</f>
        <v>17.08</v>
      </c>
      <c r="K52" s="28" t="s">
        <v>73</v>
      </c>
    </row>
    <row r="53" spans="1:11" ht="48" thickBot="1">
      <c r="A53" s="25">
        <v>30</v>
      </c>
      <c r="B53" s="27" t="s">
        <v>37</v>
      </c>
      <c r="C53" s="35">
        <v>0.99</v>
      </c>
      <c r="D53" s="38">
        <f>C53*122/100*A53</f>
        <v>36.234</v>
      </c>
      <c r="E53" s="28" t="s">
        <v>77</v>
      </c>
      <c r="G53" s="25">
        <v>30</v>
      </c>
      <c r="H53" s="27" t="s">
        <v>37</v>
      </c>
      <c r="I53" s="35">
        <v>0.99</v>
      </c>
      <c r="J53" s="38">
        <f>I53*122/100*G53</f>
        <v>36.234</v>
      </c>
      <c r="K53" s="28" t="s">
        <v>77</v>
      </c>
    </row>
    <row r="54" spans="1:11" ht="63.75" thickBot="1">
      <c r="A54" s="25">
        <v>10</v>
      </c>
      <c r="B54" s="27" t="s">
        <v>18</v>
      </c>
      <c r="C54" s="35">
        <v>2.2</v>
      </c>
      <c r="D54" s="38">
        <f>C54*122/100*A54</f>
        <v>26.840000000000003</v>
      </c>
      <c r="E54" s="28" t="s">
        <v>82</v>
      </c>
      <c r="G54" s="25">
        <v>10</v>
      </c>
      <c r="H54" s="27" t="s">
        <v>18</v>
      </c>
      <c r="I54" s="35">
        <v>2.2</v>
      </c>
      <c r="J54" s="38">
        <f>I54*122/100*G54</f>
        <v>26.840000000000003</v>
      </c>
      <c r="K54" s="28" t="s">
        <v>82</v>
      </c>
    </row>
    <row r="55" spans="1:11" ht="32.25" thickBot="1">
      <c r="A55" s="25">
        <v>3</v>
      </c>
      <c r="B55" s="27" t="s">
        <v>41</v>
      </c>
      <c r="C55" s="35">
        <v>6</v>
      </c>
      <c r="D55" s="38">
        <f>C55*122/100*A55</f>
        <v>21.96</v>
      </c>
      <c r="E55" s="28" t="s">
        <v>85</v>
      </c>
      <c r="G55" s="25">
        <v>3</v>
      </c>
      <c r="H55" s="27" t="s">
        <v>41</v>
      </c>
      <c r="I55" s="35">
        <v>6</v>
      </c>
      <c r="J55" s="38">
        <f>I55*122/100*G55</f>
        <v>21.96</v>
      </c>
      <c r="K55" s="28" t="s">
        <v>85</v>
      </c>
    </row>
    <row r="56" spans="1:11" ht="32.25" thickBot="1">
      <c r="A56" s="25">
        <v>10</v>
      </c>
      <c r="B56" s="27" t="s">
        <v>42</v>
      </c>
      <c r="C56" s="35">
        <v>3.15</v>
      </c>
      <c r="D56" s="38">
        <f>C56*122/100*A56</f>
        <v>38.43</v>
      </c>
      <c r="E56" s="28" t="s">
        <v>86</v>
      </c>
      <c r="G56" s="25">
        <v>10</v>
      </c>
      <c r="H56" s="27" t="s">
        <v>42</v>
      </c>
      <c r="I56" s="35">
        <v>3.15</v>
      </c>
      <c r="J56" s="38">
        <f>I56*122/100*G56</f>
        <v>38.43</v>
      </c>
      <c r="K56" s="28" t="s">
        <v>86</v>
      </c>
    </row>
    <row r="57" spans="1:11" ht="15.75">
      <c r="A57" s="69" t="s">
        <v>11</v>
      </c>
      <c r="B57" s="67"/>
      <c r="C57" s="60"/>
      <c r="D57" s="49">
        <f>SUM(D52:D56)</f>
        <v>140.544</v>
      </c>
      <c r="E57" s="68"/>
      <c r="G57" s="50" t="s">
        <v>11</v>
      </c>
      <c r="H57" s="51"/>
      <c r="I57" s="52"/>
      <c r="J57" s="49">
        <f>SUM(J52:J56)</f>
        <v>140.544</v>
      </c>
      <c r="K57" s="48"/>
    </row>
    <row r="61" spans="1:11" ht="63">
      <c r="A61" s="7" t="s">
        <v>4</v>
      </c>
      <c r="B61" s="8" t="s">
        <v>5</v>
      </c>
      <c r="C61" s="6" t="s">
        <v>127</v>
      </c>
      <c r="D61" s="6" t="s">
        <v>128</v>
      </c>
      <c r="E61" s="6" t="s">
        <v>129</v>
      </c>
      <c r="G61" s="7" t="s">
        <v>4</v>
      </c>
      <c r="H61" s="8" t="s">
        <v>5</v>
      </c>
      <c r="I61" s="6" t="s">
        <v>127</v>
      </c>
      <c r="J61" s="6" t="s">
        <v>128</v>
      </c>
      <c r="K61" s="6" t="s">
        <v>129</v>
      </c>
    </row>
    <row r="62" spans="1:11" ht="32.25" thickBot="1">
      <c r="A62" s="25">
        <v>36</v>
      </c>
      <c r="B62" s="26" t="s">
        <v>1</v>
      </c>
      <c r="C62" s="35">
        <v>1.46</v>
      </c>
      <c r="D62" s="41">
        <f>C62*122/100*A62</f>
        <v>64.1232</v>
      </c>
      <c r="E62" s="11" t="s">
        <v>131</v>
      </c>
      <c r="G62" s="63">
        <v>24</v>
      </c>
      <c r="H62" s="26" t="s">
        <v>1</v>
      </c>
      <c r="I62" s="35">
        <v>1.46</v>
      </c>
      <c r="J62" s="41">
        <f>I62*122/100*G62</f>
        <v>42.7488</v>
      </c>
      <c r="K62" s="11" t="s">
        <v>131</v>
      </c>
    </row>
    <row r="63" spans="1:11" ht="48" thickBot="1">
      <c r="A63" s="25">
        <v>40</v>
      </c>
      <c r="B63" s="26" t="s">
        <v>12</v>
      </c>
      <c r="C63" s="35">
        <v>2.65</v>
      </c>
      <c r="D63" s="38">
        <f>C63*122/100*A63</f>
        <v>129.32</v>
      </c>
      <c r="E63" s="11" t="s">
        <v>133</v>
      </c>
      <c r="G63" s="63">
        <v>20</v>
      </c>
      <c r="H63" s="26" t="s">
        <v>12</v>
      </c>
      <c r="I63" s="35">
        <v>2.65</v>
      </c>
      <c r="J63" s="38">
        <f>I63*122/100*G63</f>
        <v>64.66</v>
      </c>
      <c r="K63" s="11" t="s">
        <v>133</v>
      </c>
    </row>
    <row r="64" spans="1:11" ht="36.75" thickBot="1">
      <c r="A64" s="25">
        <v>3</v>
      </c>
      <c r="B64" s="26" t="s">
        <v>10</v>
      </c>
      <c r="C64" s="43">
        <v>0.0125</v>
      </c>
      <c r="D64" s="38">
        <f>C64*122/100*2000</f>
        <v>30.500000000000004</v>
      </c>
      <c r="E64" s="28" t="s">
        <v>157</v>
      </c>
      <c r="G64" s="25">
        <v>3</v>
      </c>
      <c r="H64" s="26" t="s">
        <v>10</v>
      </c>
      <c r="I64" s="43">
        <v>0.0125</v>
      </c>
      <c r="J64" s="38">
        <f>I64*122/100*2000</f>
        <v>30.500000000000004</v>
      </c>
      <c r="K64" s="28" t="s">
        <v>143</v>
      </c>
    </row>
    <row r="65" spans="1:11" ht="48" thickBot="1">
      <c r="A65" s="25">
        <v>1000</v>
      </c>
      <c r="B65" s="26" t="s">
        <v>34</v>
      </c>
      <c r="C65" s="40">
        <v>0.019</v>
      </c>
      <c r="D65" s="72">
        <f>C65*122/100*1000</f>
        <v>23.18</v>
      </c>
      <c r="E65" s="11"/>
      <c r="G65" s="25">
        <v>1000</v>
      </c>
      <c r="H65" s="26" t="s">
        <v>34</v>
      </c>
      <c r="I65" s="40">
        <v>0.019</v>
      </c>
      <c r="J65" s="72">
        <f>I65*122/100*1000</f>
        <v>23.18</v>
      </c>
      <c r="K65" s="11"/>
    </row>
    <row r="66" spans="1:11" ht="32.25" thickBot="1">
      <c r="A66" s="25">
        <v>30</v>
      </c>
      <c r="B66" s="26" t="s">
        <v>3</v>
      </c>
      <c r="C66" s="35">
        <v>4.1</v>
      </c>
      <c r="D66" s="38">
        <f>C66*122/100*A66</f>
        <v>150.05999999999997</v>
      </c>
      <c r="E66" s="11" t="s">
        <v>136</v>
      </c>
      <c r="G66" s="63">
        <v>16</v>
      </c>
      <c r="H66" s="26" t="s">
        <v>3</v>
      </c>
      <c r="I66" s="35">
        <v>4.1</v>
      </c>
      <c r="J66" s="38">
        <f>I66*122/100*G66</f>
        <v>80.03199999999998</v>
      </c>
      <c r="K66" s="11" t="s">
        <v>136</v>
      </c>
    </row>
    <row r="67" spans="1:11" ht="21.75" thickBot="1">
      <c r="A67" s="25" t="s">
        <v>36</v>
      </c>
      <c r="B67" s="27" t="s">
        <v>8</v>
      </c>
      <c r="C67" s="35">
        <v>1.38</v>
      </c>
      <c r="D67" s="38">
        <f>C67*122/100*24</f>
        <v>40.40639999999999</v>
      </c>
      <c r="E67" s="28" t="s">
        <v>138</v>
      </c>
      <c r="G67" s="63">
        <v>12</v>
      </c>
      <c r="H67" s="27" t="s">
        <v>8</v>
      </c>
      <c r="I67" s="35">
        <v>1.38</v>
      </c>
      <c r="J67" s="38">
        <f>I67*122/100*G67</f>
        <v>20.203199999999995</v>
      </c>
      <c r="K67" s="28" t="s">
        <v>138</v>
      </c>
    </row>
    <row r="68" spans="1:11" ht="32.25" thickBot="1">
      <c r="A68" s="25">
        <v>2</v>
      </c>
      <c r="B68" s="27" t="s">
        <v>17</v>
      </c>
      <c r="C68" s="43">
        <v>0.022</v>
      </c>
      <c r="D68" s="38">
        <f>C68*122/100*2000</f>
        <v>53.67999999999999</v>
      </c>
      <c r="E68" s="28" t="s">
        <v>145</v>
      </c>
      <c r="F68" s="21" t="s">
        <v>149</v>
      </c>
      <c r="G68" s="25">
        <v>2</v>
      </c>
      <c r="H68" s="27" t="s">
        <v>17</v>
      </c>
      <c r="I68" s="43">
        <v>0.022</v>
      </c>
      <c r="J68" s="38">
        <f>I68*122/100*2000</f>
        <v>53.67999999999999</v>
      </c>
      <c r="K68" s="28" t="s">
        <v>145</v>
      </c>
    </row>
    <row r="69" spans="1:11" ht="32.25" thickBot="1">
      <c r="A69" s="45">
        <v>12</v>
      </c>
      <c r="B69" s="27" t="s">
        <v>39</v>
      </c>
      <c r="C69" s="35">
        <v>1.21</v>
      </c>
      <c r="D69" s="38">
        <f>C69*122/100*12</f>
        <v>17.714399999999998</v>
      </c>
      <c r="E69" s="28" t="s">
        <v>132</v>
      </c>
      <c r="G69" s="25">
        <v>12</v>
      </c>
      <c r="H69" s="27" t="s">
        <v>39</v>
      </c>
      <c r="I69" s="35">
        <v>1.21</v>
      </c>
      <c r="J69" s="38">
        <f>I69*122/100*12</f>
        <v>17.714399999999998</v>
      </c>
      <c r="K69" s="28" t="s">
        <v>132</v>
      </c>
    </row>
    <row r="70" spans="1:11" ht="32.25" thickBot="1">
      <c r="A70" s="71">
        <v>20</v>
      </c>
      <c r="B70" s="27" t="s">
        <v>40</v>
      </c>
      <c r="C70" s="35">
        <v>1.18</v>
      </c>
      <c r="D70" s="38">
        <f>C70*122/100*24</f>
        <v>34.550399999999996</v>
      </c>
      <c r="E70" s="28" t="s">
        <v>146</v>
      </c>
      <c r="G70" s="45">
        <v>20</v>
      </c>
      <c r="H70" s="27" t="s">
        <v>40</v>
      </c>
      <c r="I70" s="35">
        <v>1.18</v>
      </c>
      <c r="J70" s="38">
        <f>I70*122/100*G70</f>
        <v>28.791999999999994</v>
      </c>
      <c r="K70" s="28" t="s">
        <v>146</v>
      </c>
    </row>
    <row r="71" spans="1:11" ht="31.5">
      <c r="A71" s="71"/>
      <c r="B71" s="70"/>
      <c r="C71" s="35"/>
      <c r="D71" s="38"/>
      <c r="E71" s="28"/>
      <c r="G71" s="71">
        <v>10</v>
      </c>
      <c r="H71" s="70" t="s">
        <v>6</v>
      </c>
      <c r="I71" s="35">
        <v>1</v>
      </c>
      <c r="J71" s="41">
        <f>I71*122/100*G71</f>
        <v>12.2</v>
      </c>
      <c r="K71" s="28" t="s">
        <v>159</v>
      </c>
    </row>
    <row r="72" spans="1:11" ht="21">
      <c r="A72" s="71">
        <v>12</v>
      </c>
      <c r="B72" s="70" t="s">
        <v>6</v>
      </c>
      <c r="C72" s="35">
        <v>1</v>
      </c>
      <c r="D72" s="41">
        <f>C72*122/100*A72</f>
        <v>14.64</v>
      </c>
      <c r="E72" s="28" t="s">
        <v>158</v>
      </c>
      <c r="G72" s="1"/>
      <c r="H72" s="32" t="s">
        <v>11</v>
      </c>
      <c r="I72" s="33"/>
      <c r="J72" s="53">
        <f>SUM(J62:J71)</f>
        <v>373.7104</v>
      </c>
      <c r="K72" s="32"/>
    </row>
    <row r="73" spans="1:5" ht="21">
      <c r="A73" s="1"/>
      <c r="B73" s="32" t="s">
        <v>11</v>
      </c>
      <c r="C73" s="33"/>
      <c r="D73" s="53">
        <f>SUM(D62:D70)</f>
        <v>543.5343999999999</v>
      </c>
      <c r="E73" s="32"/>
    </row>
    <row r="77" spans="1:11" ht="84">
      <c r="A77" s="7" t="s">
        <v>4</v>
      </c>
      <c r="B77" s="8" t="s">
        <v>5</v>
      </c>
      <c r="C77" s="59" t="s">
        <v>23</v>
      </c>
      <c r="D77" s="59" t="s">
        <v>22</v>
      </c>
      <c r="E77" s="59" t="s">
        <v>44</v>
      </c>
      <c r="G77" s="7" t="s">
        <v>4</v>
      </c>
      <c r="H77" s="8" t="s">
        <v>5</v>
      </c>
      <c r="I77" s="59" t="s">
        <v>23</v>
      </c>
      <c r="J77" s="59" t="s">
        <v>22</v>
      </c>
      <c r="K77" s="59" t="s">
        <v>44</v>
      </c>
    </row>
    <row r="78" spans="1:11" ht="63.75" thickBot="1">
      <c r="A78" s="25">
        <v>30</v>
      </c>
      <c r="B78" s="26" t="s">
        <v>14</v>
      </c>
      <c r="C78" s="35">
        <v>14</v>
      </c>
      <c r="D78" s="38">
        <f>C78*122/100*A78</f>
        <v>512.4</v>
      </c>
      <c r="E78" s="11"/>
      <c r="G78" s="25">
        <v>30</v>
      </c>
      <c r="H78" s="26" t="s">
        <v>14</v>
      </c>
      <c r="I78" s="35">
        <v>14</v>
      </c>
      <c r="J78" s="38">
        <f>I78*122/100*G78</f>
        <v>512.4</v>
      </c>
      <c r="K78" s="28" t="s">
        <v>154</v>
      </c>
    </row>
    <row r="79" spans="1:11" ht="48" thickBot="1">
      <c r="A79" s="25">
        <v>10</v>
      </c>
      <c r="B79" s="27" t="s">
        <v>35</v>
      </c>
      <c r="C79" s="35">
        <v>2.36</v>
      </c>
      <c r="D79" s="38">
        <f>C79*122/100*3</f>
        <v>8.637599999999999</v>
      </c>
      <c r="E79" s="28" t="s">
        <v>47</v>
      </c>
      <c r="G79" s="25">
        <v>10</v>
      </c>
      <c r="H79" s="27" t="s">
        <v>35</v>
      </c>
      <c r="I79" s="35">
        <v>2.36</v>
      </c>
      <c r="J79" s="38">
        <f>I79*122/100*G79</f>
        <v>28.791999999999994</v>
      </c>
      <c r="K79" s="28" t="s">
        <v>47</v>
      </c>
    </row>
    <row r="80" spans="1:11" ht="48" thickBot="1">
      <c r="A80" s="25">
        <v>4</v>
      </c>
      <c r="B80" s="27" t="s">
        <v>16</v>
      </c>
      <c r="C80" s="35">
        <v>4.85</v>
      </c>
      <c r="D80" s="38">
        <f>C80*122/100*A80</f>
        <v>23.667999999999996</v>
      </c>
      <c r="E80" s="28" t="s">
        <v>51</v>
      </c>
      <c r="G80" s="25">
        <v>4</v>
      </c>
      <c r="H80" s="27" t="s">
        <v>16</v>
      </c>
      <c r="I80" s="35">
        <v>4.85</v>
      </c>
      <c r="J80" s="38">
        <f>I80*122/100*G80</f>
        <v>23.667999999999996</v>
      </c>
      <c r="K80" s="28" t="s">
        <v>51</v>
      </c>
    </row>
    <row r="81" spans="1:11" ht="32.25" thickBot="1">
      <c r="A81" s="25">
        <v>4</v>
      </c>
      <c r="B81" s="27" t="s">
        <v>19</v>
      </c>
      <c r="C81" s="35">
        <v>1.5</v>
      </c>
      <c r="D81" s="38">
        <f>C81*122/100*A81</f>
        <v>7.32</v>
      </c>
      <c r="E81" s="28" t="s">
        <v>58</v>
      </c>
      <c r="G81" s="25">
        <v>4</v>
      </c>
      <c r="H81" s="27" t="s">
        <v>19</v>
      </c>
      <c r="I81" s="35">
        <v>1.5</v>
      </c>
      <c r="J81" s="38">
        <f>I81*122/100*G81</f>
        <v>7.32</v>
      </c>
      <c r="K81" s="28" t="s">
        <v>58</v>
      </c>
    </row>
    <row r="82" spans="1:11" ht="21">
      <c r="A82" s="45">
        <v>5</v>
      </c>
      <c r="B82" s="29" t="s">
        <v>43</v>
      </c>
      <c r="C82" s="47">
        <v>0.37</v>
      </c>
      <c r="D82" s="54">
        <f>C82*122/100*A82</f>
        <v>2.257</v>
      </c>
      <c r="E82" s="31" t="s">
        <v>59</v>
      </c>
      <c r="G82" s="45">
        <v>5</v>
      </c>
      <c r="H82" s="29" t="s">
        <v>43</v>
      </c>
      <c r="I82" s="47">
        <v>0.37</v>
      </c>
      <c r="J82" s="54">
        <f>I82*122/100*G82</f>
        <v>2.257</v>
      </c>
      <c r="K82" s="31" t="s">
        <v>59</v>
      </c>
    </row>
    <row r="83" spans="1:11" ht="15.75">
      <c r="A83" s="1"/>
      <c r="B83" s="69" t="s">
        <v>11</v>
      </c>
      <c r="C83" s="48"/>
      <c r="D83" s="55">
        <f>SUM(D78:D82)</f>
        <v>554.2826</v>
      </c>
      <c r="E83" s="1"/>
      <c r="G83" s="1"/>
      <c r="H83" s="48" t="s">
        <v>11</v>
      </c>
      <c r="I83" s="48"/>
      <c r="J83" s="55">
        <f>SUM(J78:J82)</f>
        <v>574.437</v>
      </c>
      <c r="K83" s="1"/>
    </row>
    <row r="87" spans="1:17" ht="42">
      <c r="A87" s="7" t="s">
        <v>4</v>
      </c>
      <c r="B87" s="8" t="s">
        <v>5</v>
      </c>
      <c r="C87" s="3" t="s">
        <v>89</v>
      </c>
      <c r="D87" s="3" t="s">
        <v>90</v>
      </c>
      <c r="E87" s="3" t="s">
        <v>91</v>
      </c>
      <c r="F87" s="16"/>
      <c r="G87" s="7" t="s">
        <v>4</v>
      </c>
      <c r="H87" s="8" t="s">
        <v>5</v>
      </c>
      <c r="I87" s="3" t="s">
        <v>89</v>
      </c>
      <c r="J87" s="3" t="s">
        <v>90</v>
      </c>
      <c r="K87" s="3" t="s">
        <v>91</v>
      </c>
      <c r="L87" s="16"/>
      <c r="M87" s="16"/>
      <c r="N87" s="16"/>
      <c r="O87" s="16"/>
      <c r="P87" s="16"/>
      <c r="Q87" s="16"/>
    </row>
    <row r="88" spans="1:17" ht="48" thickBot="1">
      <c r="A88" s="63" t="s">
        <v>30</v>
      </c>
      <c r="B88" s="26" t="s">
        <v>9</v>
      </c>
      <c r="C88" s="35">
        <v>9.05</v>
      </c>
      <c r="D88" s="12">
        <f>C88*122/100*96</f>
        <v>1059.9360000000001</v>
      </c>
      <c r="E88" s="11" t="s">
        <v>151</v>
      </c>
      <c r="F88" s="16"/>
      <c r="G88" s="63">
        <v>45</v>
      </c>
      <c r="H88" s="26" t="s">
        <v>9</v>
      </c>
      <c r="I88" s="35">
        <v>9.05</v>
      </c>
      <c r="J88" s="12">
        <f>I88*122/100*45</f>
        <v>496.8450000000001</v>
      </c>
      <c r="K88" s="11" t="s">
        <v>151</v>
      </c>
      <c r="L88" s="16"/>
      <c r="M88" s="16"/>
      <c r="N88" s="16"/>
      <c r="O88" s="16"/>
      <c r="P88" s="16"/>
      <c r="Q88" s="16"/>
    </row>
    <row r="89" spans="1:17" ht="32.25" thickBot="1">
      <c r="A89" s="25">
        <v>60</v>
      </c>
      <c r="B89" s="26" t="s">
        <v>32</v>
      </c>
      <c r="C89" s="35">
        <v>0.065</v>
      </c>
      <c r="D89" s="12">
        <f>C89*122/100*900</f>
        <v>71.37</v>
      </c>
      <c r="E89" s="11" t="s">
        <v>98</v>
      </c>
      <c r="F89" s="56"/>
      <c r="G89" s="25">
        <v>60</v>
      </c>
      <c r="H89" s="26" t="s">
        <v>32</v>
      </c>
      <c r="I89" s="40">
        <v>0.065</v>
      </c>
      <c r="J89" s="12">
        <f>I89*122/100*900</f>
        <v>71.37</v>
      </c>
      <c r="K89" s="11" t="s">
        <v>98</v>
      </c>
      <c r="L89" s="56"/>
      <c r="M89" s="56"/>
      <c r="N89" s="15"/>
      <c r="O89" s="58"/>
      <c r="P89" s="56"/>
      <c r="Q89" s="15"/>
    </row>
    <row r="90" spans="1:17" ht="32.25" thickBot="1">
      <c r="A90" s="25">
        <v>10</v>
      </c>
      <c r="B90" s="27" t="s">
        <v>153</v>
      </c>
      <c r="C90" s="35">
        <v>0.18</v>
      </c>
      <c r="D90" s="12">
        <f>C90*122/100*A90</f>
        <v>2.196</v>
      </c>
      <c r="E90" s="11" t="s">
        <v>102</v>
      </c>
      <c r="F90" s="56"/>
      <c r="G90" s="25">
        <v>10</v>
      </c>
      <c r="H90" s="27" t="s">
        <v>153</v>
      </c>
      <c r="I90" s="35">
        <v>0.18</v>
      </c>
      <c r="J90" s="12">
        <f>I90*122/100*G90</f>
        <v>2.196</v>
      </c>
      <c r="K90" s="11" t="s">
        <v>102</v>
      </c>
      <c r="L90" s="56"/>
      <c r="M90" s="56"/>
      <c r="N90" s="57"/>
      <c r="O90" s="58"/>
      <c r="P90" s="56"/>
      <c r="Q90" s="57"/>
    </row>
    <row r="91" spans="1:11" ht="15.75">
      <c r="A91" s="48"/>
      <c r="B91" s="69" t="s">
        <v>11</v>
      </c>
      <c r="C91" s="48"/>
      <c r="D91" s="60">
        <f>SUM(D88:D90)</f>
        <v>1133.502</v>
      </c>
      <c r="E91" s="48"/>
      <c r="G91" s="48"/>
      <c r="H91" s="48" t="s">
        <v>11</v>
      </c>
      <c r="I91" s="48"/>
      <c r="J91" s="60">
        <f>SUM(J88:J90)</f>
        <v>570.4110000000002</v>
      </c>
      <c r="K91" s="48"/>
    </row>
    <row r="94" spans="1:2" ht="23.25">
      <c r="A94" s="65"/>
      <c r="B94" s="66" t="s">
        <v>155</v>
      </c>
    </row>
    <row r="96" spans="1:11" ht="21">
      <c r="A96" s="17" t="s">
        <v>150</v>
      </c>
      <c r="B96" s="17"/>
      <c r="C96" s="61">
        <f>D47+D57+D72+D83+D91</f>
        <v>2245.9834</v>
      </c>
      <c r="K96" s="61">
        <f>J47+J57+J72+J83+J91</f>
        <v>1874.3348</v>
      </c>
    </row>
  </sheetData>
  <sheetProtection/>
  <mergeCells count="1">
    <mergeCell ref="A2:Q2"/>
  </mergeCells>
  <printOptions verticalCentered="1"/>
  <pageMargins left="0.11811023622047245" right="0" top="0.984251968503937" bottom="0.984251968503937" header="0.5118110236220472" footer="0.5118110236220472"/>
  <pageSetup fitToHeight="0" fitToWidth="1" horizontalDpi="600" verticalDpi="600" orientation="landscape" paperSize="8" scale="59" r:id="rId1"/>
  <headerFooter>
    <oddHeader>&amp;CISTITUTO COMPRENSIVO N.4 IMOLA</oddHeader>
    <oddFooter>&amp;L&amp;"Calibri,Normale"&amp;12IL D.S.G.A.
DOTT.SSA SERENA ANTIMI&amp;R&amp;"Calibri,Normale"&amp;12IL DIRIGENTE SCOLASTICO
DOTT.SSA MARIA ANNA VOLPA</oddFooter>
  </headerFooter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Comprensivo</dc:creator>
  <cp:keywords/>
  <dc:description/>
  <cp:lastModifiedBy>utente</cp:lastModifiedBy>
  <cp:lastPrinted>2015-09-22T12:44:22Z</cp:lastPrinted>
  <dcterms:created xsi:type="dcterms:W3CDTF">2012-09-21T07:10:26Z</dcterms:created>
  <dcterms:modified xsi:type="dcterms:W3CDTF">2016-03-02T11:55:33Z</dcterms:modified>
  <cp:category/>
  <cp:version/>
  <cp:contentType/>
  <cp:contentStatus/>
</cp:coreProperties>
</file>