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8800" windowHeight="12330" tabRatio="738"/>
  </bookViews>
  <sheets>
    <sheet name="RISORSE 22.23" sheetId="1" r:id="rId1"/>
    <sheet name="ECONOMIE 21.22" sheetId="2" r:id="rId2"/>
    <sheet name="TOTALI" sheetId="3" r:id="rId3"/>
    <sheet name="ACCANTONAMENTO" sheetId="4" r:id="rId4"/>
    <sheet name="DOCENTI" sheetId="5" r:id="rId5"/>
    <sheet name="AA - CS DIVISIONE FIS" sheetId="9" r:id="rId6"/>
    <sheet name="ATA" sheetId="6" r:id="rId7"/>
    <sheet name="TOTALE ATA E DOCENTI" sheetId="7" r:id="rId8"/>
    <sheet name="POS AL 16 MARZO 2023" sheetId="8" r:id="rId9"/>
    <sheet name="POS DOPO PAGAMENTI NOV.2023" sheetId="10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0" l="1"/>
  <c r="G5" i="10"/>
  <c r="C21" i="5" l="1"/>
  <c r="C6" i="3" l="1"/>
  <c r="C10" i="1"/>
  <c r="H15" i="8"/>
  <c r="C17" i="2"/>
  <c r="C13" i="6"/>
  <c r="G37" i="9"/>
  <c r="C27" i="9"/>
  <c r="G27" i="9"/>
  <c r="C6" i="7"/>
  <c r="H30" i="8"/>
  <c r="G28" i="9"/>
  <c r="E5" i="9" l="1"/>
  <c r="G8" i="8" l="1"/>
  <c r="G7" i="8"/>
  <c r="G6" i="8"/>
  <c r="G5" i="8"/>
  <c r="G4" i="8"/>
  <c r="H8" i="8"/>
  <c r="H7" i="8"/>
  <c r="H6" i="8"/>
  <c r="H5" i="8"/>
  <c r="H4" i="8"/>
  <c r="C35" i="8"/>
  <c r="B35" i="8"/>
  <c r="C16" i="8"/>
  <c r="B16" i="8"/>
  <c r="C10" i="8"/>
  <c r="B10" i="8"/>
  <c r="B21" i="5"/>
  <c r="G26" i="9" l="1"/>
  <c r="G25" i="9"/>
  <c r="G24" i="9"/>
  <c r="G36" i="9"/>
  <c r="G35" i="9"/>
  <c r="G34" i="9"/>
  <c r="G33" i="9"/>
  <c r="G23" i="9"/>
  <c r="G22" i="9"/>
  <c r="G21" i="9"/>
  <c r="C26" i="9"/>
  <c r="C25" i="9"/>
  <c r="C24" i="9"/>
  <c r="C23" i="9"/>
  <c r="C22" i="9"/>
  <c r="C21" i="9"/>
  <c r="C33" i="9"/>
  <c r="B16" i="9"/>
  <c r="B7" i="9"/>
  <c r="C2" i="9"/>
  <c r="B2" i="9"/>
  <c r="D10" i="5" l="1"/>
  <c r="B17" i="2" l="1"/>
  <c r="B10" i="1"/>
  <c r="D5" i="8" l="1"/>
  <c r="C37" i="9" l="1"/>
  <c r="B44" i="9"/>
  <c r="B9" i="9"/>
  <c r="F13" i="9" s="1"/>
  <c r="B8" i="9"/>
  <c r="B3" i="9"/>
  <c r="B4" i="9"/>
  <c r="C4" i="9"/>
  <c r="C3" i="9"/>
  <c r="B17" i="9" l="1"/>
  <c r="C44" i="9"/>
  <c r="C28" i="9"/>
  <c r="C42" i="9" s="1"/>
  <c r="G38" i="9"/>
  <c r="C5" i="9"/>
  <c r="D4" i="9"/>
  <c r="C38" i="9"/>
  <c r="D3" i="9"/>
  <c r="B5" i="9"/>
  <c r="C43" i="9" l="1"/>
  <c r="B42" i="9"/>
  <c r="B43" i="9"/>
  <c r="D5" i="9"/>
  <c r="G30" i="8"/>
  <c r="G9" i="8" l="1"/>
  <c r="H9" i="8" l="1"/>
  <c r="B13" i="6" l="1"/>
  <c r="B6" i="7" l="1"/>
  <c r="B6" i="4" l="1"/>
  <c r="C6" i="4"/>
  <c r="B6" i="3" l="1"/>
</calcChain>
</file>

<file path=xl/sharedStrings.xml><?xml version="1.0" encoding="utf-8"?>
<sst xmlns="http://schemas.openxmlformats.org/spreadsheetml/2006/main" count="217" uniqueCount="132">
  <si>
    <t>Oggetto</t>
  </si>
  <si>
    <t>Lordo Stato</t>
  </si>
  <si>
    <t>Lordo Dipendente</t>
  </si>
  <si>
    <t>Fondo d'istituto (art. 85 CCNL 29/11/2007 come sostituito dall'art. 1 della sequenza contrattuale dell'8/4/2008)</t>
  </si>
  <si>
    <t>Funzioni strumentali al POF (art. 33 CCNL 29/11/2007)</t>
  </si>
  <si>
    <t>Incarichi specifici al personale ATA  (art. 47 CCNL 29/11/2007, comma 1, lettera b) come sostituito dall’art. 1 della sequenza contrattuale personale ATA</t>
  </si>
  <si>
    <t>Ore eccedenti effettuate in sostituzione di colleghi assenti di cui all’art. 30 CCNL 29/11/2007</t>
  </si>
  <si>
    <t>Attività complementari di educazione fisica  (art. 87 CCNL 29/11/2007)</t>
  </si>
  <si>
    <t>Progetti relativi alle aree a rischio, a forte processo immigratorio e contro l'emarginazione scolastica (art. 9 CCNL 29/11/2007)</t>
  </si>
  <si>
    <t>Fondo per la valorizzazione del personale scolastico, ai sensi della legge 27/12/2019 n. 160 comma 249</t>
  </si>
  <si>
    <t>TOTALE</t>
  </si>
  <si>
    <t>Tipologia delle risorse</t>
  </si>
  <si>
    <t>Totale delle risorse fisse</t>
  </si>
  <si>
    <t>Totale risorse variabili</t>
  </si>
  <si>
    <t>Totale fondo sottoposto a certificazione</t>
  </si>
  <si>
    <t>Descrizione</t>
  </si>
  <si>
    <t xml:space="preserve">Compenso per il sostituto del DSGA </t>
  </si>
  <si>
    <t>Personale Docente</t>
  </si>
  <si>
    <t>LORDO STATO</t>
  </si>
  <si>
    <t>LORDO DIPENDENTE</t>
  </si>
  <si>
    <t>Particolare impegno prof.le “in aula”connesso alle innovazioni e alla ricerca didattica e flessibilità organizzativa e didattica</t>
  </si>
  <si>
    <t>Attività aggiuntive di insegnamento</t>
  </si>
  <si>
    <t>Ore aggiuntive per l’attuazione dei corsi di recupero</t>
  </si>
  <si>
    <t>Attività aggiuntive funzionali all’insegnamento</t>
  </si>
  <si>
    <t>Compensi attribuiti ai collaboratori del Dirigente Scolastico</t>
  </si>
  <si>
    <t>Indennità di turno notturno e festivo</t>
  </si>
  <si>
    <t>Indennità di bilinguismo e trilinguismo</t>
  </si>
  <si>
    <t>Compensi per il personale docente per ogni altra attività deliberata nell’ambito del POF</t>
  </si>
  <si>
    <t>Funzioni Strumentali al POF</t>
  </si>
  <si>
    <t>Particolari impegni connessi alla valutazione degli alunni</t>
  </si>
  <si>
    <t>Compensi per attività complementari di Ed.Fisica</t>
  </si>
  <si>
    <t>Compensi per progetti relativi alle aree a rischio e a forte processo migratorio</t>
  </si>
  <si>
    <t>Compensi relativi a progetti nazionali e comunitari</t>
  </si>
  <si>
    <t>Prestazioni aggiuntive del personale ATA</t>
  </si>
  <si>
    <t>Ore eccedenti in sostituzione dei colleghi assenti</t>
  </si>
  <si>
    <t>Compensi per il personale ATA per ogni altra attività deliberata nell’ambito del POF</t>
  </si>
  <si>
    <t>Incarichi specifici</t>
  </si>
  <si>
    <t xml:space="preserve">PERSONALE DOCENTE           </t>
  </si>
  <si>
    <t xml:space="preserve">PERSONALE ATA                     </t>
  </si>
  <si>
    <t xml:space="preserve">TOTALE COMPLESSIVO       </t>
  </si>
  <si>
    <t xml:space="preserve">Disponibilità cedolino unico </t>
  </si>
  <si>
    <t>FIS, Funz.strumentali, incarichi specifici (C.U.)</t>
  </si>
  <si>
    <t>Ore eccedenti sost.colleghi assenti (C.U.)</t>
  </si>
  <si>
    <t>ATTIVITA’ COMPLEMENTARI DI E. FISICA</t>
  </si>
  <si>
    <t>TOTALE DISPONIBILE ALLA CONTRATTAZIONE</t>
  </si>
  <si>
    <t>TOTALE CONTRATTATO</t>
  </si>
  <si>
    <t>DISPONIBILITA’ RESIDUA</t>
  </si>
  <si>
    <t>Quota variabile e fissa dell’I.D. DSGA</t>
  </si>
  <si>
    <t>Compenso quota variabile e fissa Indennità Direzione DSGA</t>
  </si>
  <si>
    <r>
      <t xml:space="preserve">Fondi </t>
    </r>
    <r>
      <rPr>
        <sz val="11"/>
        <color rgb="FF000000"/>
        <rFont val="Times New Roman"/>
        <family val="1"/>
      </rPr>
      <t>aree a rischio art. 9 CCNL 29/11/2007</t>
    </r>
  </si>
  <si>
    <t>ECONOMIE</t>
  </si>
  <si>
    <t>FIS DOCENTI</t>
  </si>
  <si>
    <t>FIS</t>
  </si>
  <si>
    <t>VALORIZZAZIONE</t>
  </si>
  <si>
    <t>incarichi specifici</t>
  </si>
  <si>
    <t>ORE</t>
  </si>
  <si>
    <t>L. Dip</t>
  </si>
  <si>
    <t> FIS AA TOTALE</t>
  </si>
  <si>
    <t>DIFFERENZA DA DISTRIBUIRE</t>
  </si>
  <si>
    <t xml:space="preserve">TOTALE ATA </t>
  </si>
  <si>
    <t>ASSISTENTI AMMINISTRATIVI 44%</t>
  </si>
  <si>
    <t>COLLABORATORI SCOLASTICI 56%</t>
  </si>
  <si>
    <t>CONTROLLO</t>
  </si>
  <si>
    <t>AA</t>
  </si>
  <si>
    <t>CS</t>
  </si>
  <si>
    <t xml:space="preserve">TOTALE </t>
  </si>
  <si>
    <t>INVALSI</t>
  </si>
  <si>
    <t>16 COLLABORATORI A 36H</t>
  </si>
  <si>
    <t>RESIDUO</t>
  </si>
  <si>
    <t>Quote di intensivo per sostituzione</t>
  </si>
  <si>
    <t>FIS ATA</t>
  </si>
  <si>
    <t>VALORIZZAZIONE ATA</t>
  </si>
  <si>
    <t>VALORIZZAZIONE DOCENTI</t>
  </si>
  <si>
    <t>FUNZIONI STRUMENTALI</t>
  </si>
  <si>
    <t>ORE ECCEDENTI</t>
  </si>
  <si>
    <t>AREE A RISCHIO</t>
  </si>
  <si>
    <t>SENZA COLL. DS</t>
  </si>
  <si>
    <t>INCARICHI SPECIFICI</t>
  </si>
  <si>
    <t>TOTALE VALORIZZAZIONE</t>
  </si>
  <si>
    <t>AA 44%</t>
  </si>
  <si>
    <t>CS 56%</t>
  </si>
  <si>
    <t>FIS ATA AA A.S. 21/22</t>
  </si>
  <si>
    <t>BONUS ATA AA A.S. 21/22</t>
  </si>
  <si>
    <t>FIS ATA CS A.S. 21/22+PIANO ESTATE</t>
  </si>
  <si>
    <t>BONUS ATA CS A.S. 21/22</t>
  </si>
  <si>
    <t>FIS DOCENTI+COLL. DS+DSGA E SOST</t>
  </si>
  <si>
    <t>F.S. A.S. 21/22</t>
  </si>
  <si>
    <t>I.S. A.S. 21/22 AA</t>
  </si>
  <si>
    <t>I.S. A.S. 21/22 CS</t>
  </si>
  <si>
    <t>AREE A RISCHIO A.S. 21/22</t>
  </si>
  <si>
    <t>VALORIZZAZIONE DOCENTI A.S. 21/22</t>
  </si>
  <si>
    <t>ECONOMIE A.S. 20/21 BONUS</t>
  </si>
  <si>
    <t>ECONOMIE A.S. 20/21 AREE A RISCHIO</t>
  </si>
  <si>
    <t>educazione fisica</t>
  </si>
  <si>
    <t>AA INCARICHI SPECIFICI € 1324,47</t>
  </si>
  <si>
    <t>CS INCARICHI SPECIFICI € 1685,69</t>
  </si>
  <si>
    <t>FIS € 4373,77</t>
  </si>
  <si>
    <t>FIS € 5566,61</t>
  </si>
  <si>
    <t>VALORIZZAZIONE € 2902,17</t>
  </si>
  <si>
    <t>VALORIZZAZIONE € 3693,66</t>
  </si>
  <si>
    <t>CORSI POMERIDIANI (2 ALUNNI)</t>
  </si>
  <si>
    <t>TIROCINI (1 PERSONALE)</t>
  </si>
  <si>
    <t>COORDINAMENTO UFF.ALUNNI</t>
  </si>
  <si>
    <t>SUPPORTO PERSONALE</t>
  </si>
  <si>
    <t>Quote per maggior carico di  lavoro infanzia n. 8 CS x 15h</t>
  </si>
  <si>
    <t xml:space="preserve">Straordinario  n. 22 coll. Scol. x 10h </t>
  </si>
  <si>
    <t>Quote per maggior carico di  lavoro Primaria Bazzano per  segreteria (n. 5 cs x 20h)</t>
  </si>
  <si>
    <t>Quote per maggior carico di  lavoro (progetti) S.S. Bazzano (n.3 CS x 30h)</t>
  </si>
  <si>
    <t>Quote per maggior carico di  lavoro   - 40 h x 5</t>
  </si>
  <si>
    <t>straordinario 29 h x 7 in proporzione alle ore lavorate</t>
  </si>
  <si>
    <t>supporto al personale (convalide)</t>
  </si>
  <si>
    <t>Posta</t>
  </si>
  <si>
    <t xml:space="preserve">sostituzione DSGA </t>
  </si>
  <si>
    <t>coordinamento ufficio personale</t>
  </si>
  <si>
    <t>Quote per maggior carico di  lavoro Primaria  Monteveglio (RIUNIONI-PROGETTI) (4 C.S.x 20h )</t>
  </si>
  <si>
    <t>Quote per maggior carico di  lavoro S.S. di Monteveglio (1 CS x 20h)</t>
  </si>
  <si>
    <t>TOTALE FIS</t>
  </si>
  <si>
    <t>RISORSE VARIABILI - ECONOMIE 21/22</t>
  </si>
  <si>
    <t>RISORSE FISSE 2022/23</t>
  </si>
  <si>
    <t>ECONOMIE 22/23</t>
  </si>
  <si>
    <t>EDUCAZIONE FISICA</t>
  </si>
  <si>
    <t>2900 su O.E.</t>
  </si>
  <si>
    <t>Capitolo</t>
  </si>
  <si>
    <t>Piano Gestionale</t>
  </si>
  <si>
    <t>Importo Stanziato</t>
  </si>
  <si>
    <t>Importo PAGATO</t>
  </si>
  <si>
    <t>Importo RESIDUO</t>
  </si>
  <si>
    <t>2555</t>
  </si>
  <si>
    <t>12</t>
  </si>
  <si>
    <t>2556</t>
  </si>
  <si>
    <t>05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</si>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</sst>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_-[$€-2]\ * #,##0.00_-;\-[$€-2]\ * #,##0.00_-;_-[$€-2]\ * &quot;-&quot;??_-"/>
    <numFmt numFmtId="166" formatCode="_-[$€-2]\ * #,##0.00_-;\-[$€-2]\ * #,##0.00_-;_-[$€-2]\ * &quot;-&quot;??_-;_-@_-"/>
    <numFmt numFmtId="167" formatCode="_-* #,##0.00\ [$€-410]_-;\-* #,##0.00\ [$€-410]_-;_-* &quot;-&quot;??\ [$€-410]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Arial"/>
      <family val="2"/>
    </font>
    <font>
      <sz val="12"/>
      <color theme="1"/>
      <name val="Calibri"/>
      <family val="2"/>
    </font>
    <font>
      <b/>
      <sz val="11"/>
      <name val="Times New Roman"/>
      <family val="1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2"/>
      <color indexed="8"/>
      <name val="Calibri"/>
      <family val="2"/>
    </font>
    <font>
      <b/>
      <sz val="10"/>
      <color theme="1"/>
      <name val="Arial"/>
      <family val="2"/>
    </font>
    <font>
      <sz val="14"/>
      <color rgb="FF000000"/>
      <name val="Calibri"/>
      <family val="2"/>
    </font>
    <font>
      <sz val="10"/>
      <color indexed="9"/>
      <name val="sans-serif"/>
    </font>
    <font>
      <sz val="10"/>
      <color indexed="8"/>
      <name val="sans-serif"/>
    </font>
    <font>
      <b/>
      <sz val="10"/>
      <color indexed="8"/>
      <name val="sans-serif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2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64" fontId="2" fillId="0" borderId="8" xfId="1" applyFont="1" applyBorder="1" applyAlignment="1">
      <alignment horizontal="center" vertical="center" wrapText="1"/>
    </xf>
    <xf numFmtId="164" fontId="12" fillId="0" borderId="8" xfId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164" fontId="13" fillId="0" borderId="8" xfId="1" applyFont="1" applyBorder="1" applyAlignment="1">
      <alignment horizontal="center" vertical="center" wrapText="1"/>
    </xf>
    <xf numFmtId="164" fontId="6" fillId="0" borderId="4" xfId="1" applyFont="1" applyBorder="1" applyAlignment="1">
      <alignment horizontal="center" vertical="center" wrapText="1"/>
    </xf>
    <xf numFmtId="166" fontId="0" fillId="0" borderId="0" xfId="0" applyNumberFormat="1"/>
    <xf numFmtId="0" fontId="0" fillId="0" borderId="8" xfId="0" applyBorder="1"/>
    <xf numFmtId="164" fontId="0" fillId="0" borderId="8" xfId="1" applyFont="1" applyBorder="1"/>
    <xf numFmtId="0" fontId="0" fillId="2" borderId="8" xfId="0" applyFill="1" applyBorder="1"/>
    <xf numFmtId="164" fontId="0" fillId="2" borderId="8" xfId="1" applyFont="1" applyFill="1" applyBorder="1"/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164" fontId="14" fillId="0" borderId="8" xfId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8" xfId="0" applyFont="1" applyFill="1" applyBorder="1"/>
    <xf numFmtId="164" fontId="16" fillId="0" borderId="8" xfId="1" applyFont="1" applyBorder="1"/>
    <xf numFmtId="0" fontId="15" fillId="0" borderId="8" xfId="0" applyFont="1" applyFill="1" applyBorder="1"/>
    <xf numFmtId="0" fontId="8" fillId="0" borderId="8" xfId="0" applyFont="1" applyBorder="1" applyAlignment="1">
      <alignment horizontal="center" vertical="center" wrapText="1"/>
    </xf>
    <xf numFmtId="165" fontId="18" fillId="0" borderId="8" xfId="2" applyFont="1" applyFill="1" applyBorder="1" applyAlignment="1" applyProtection="1">
      <alignment horizontal="center"/>
    </xf>
    <xf numFmtId="0" fontId="0" fillId="4" borderId="8" xfId="0" applyFill="1" applyBorder="1"/>
    <xf numFmtId="164" fontId="0" fillId="4" borderId="8" xfId="1" applyFont="1" applyFill="1" applyBorder="1"/>
    <xf numFmtId="164" fontId="0" fillId="0" borderId="0" xfId="1" applyFont="1"/>
    <xf numFmtId="0" fontId="0" fillId="4" borderId="0" xfId="0" applyFill="1"/>
    <xf numFmtId="164" fontId="0" fillId="4" borderId="0" xfId="1" applyFont="1" applyFill="1"/>
    <xf numFmtId="0" fontId="0" fillId="2" borderId="0" xfId="0" applyFill="1"/>
    <xf numFmtId="164" fontId="0" fillId="2" borderId="0" xfId="1" applyFont="1" applyFill="1"/>
    <xf numFmtId="164" fontId="20" fillId="0" borderId="8" xfId="1" applyFont="1" applyBorder="1" applyAlignment="1">
      <alignment horizontal="right" vertical="center"/>
    </xf>
    <xf numFmtId="164" fontId="2" fillId="0" borderId="8" xfId="1" applyFont="1" applyBorder="1" applyAlignment="1">
      <alignment vertical="center"/>
    </xf>
    <xf numFmtId="0" fontId="0" fillId="0" borderId="0" xfId="0" applyBorder="1"/>
    <xf numFmtId="164" fontId="0" fillId="0" borderId="8" xfId="0" applyNumberFormat="1" applyBorder="1"/>
    <xf numFmtId="0" fontId="0" fillId="3" borderId="8" xfId="0" applyFill="1" applyBorder="1"/>
    <xf numFmtId="164" fontId="0" fillId="3" borderId="8" xfId="1" applyFont="1" applyFill="1" applyBorder="1"/>
    <xf numFmtId="164" fontId="9" fillId="0" borderId="8" xfId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164" fontId="0" fillId="0" borderId="0" xfId="0" applyNumberFormat="1"/>
    <xf numFmtId="164" fontId="9" fillId="0" borderId="8" xfId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164" fontId="14" fillId="0" borderId="8" xfId="1" applyFont="1" applyFill="1" applyBorder="1" applyAlignment="1">
      <alignment horizontal="center" vertical="center" wrapText="1"/>
    </xf>
    <xf numFmtId="164" fontId="17" fillId="0" borderId="8" xfId="1" applyFont="1" applyFill="1" applyBorder="1" applyAlignment="1">
      <alignment horizontal="center" vertical="center" wrapText="1"/>
    </xf>
    <xf numFmtId="0" fontId="15" fillId="2" borderId="0" xfId="0" applyFont="1" applyFill="1"/>
    <xf numFmtId="0" fontId="0" fillId="0" borderId="0" xfId="0" applyFill="1" applyBorder="1"/>
    <xf numFmtId="0" fontId="0" fillId="0" borderId="0" xfId="0" applyFill="1"/>
    <xf numFmtId="0" fontId="0" fillId="0" borderId="8" xfId="0" applyFill="1" applyBorder="1"/>
    <xf numFmtId="164" fontId="0" fillId="0" borderId="8" xfId="1" applyFont="1" applyFill="1" applyBorder="1"/>
    <xf numFmtId="0" fontId="10" fillId="3" borderId="9" xfId="0" applyFont="1" applyFill="1" applyBorder="1" applyAlignment="1">
      <alignment vertical="center"/>
    </xf>
    <xf numFmtId="164" fontId="23" fillId="3" borderId="0" xfId="0" applyNumberFormat="1" applyFont="1" applyFill="1"/>
    <xf numFmtId="164" fontId="16" fillId="0" borderId="8" xfId="1" applyFont="1" applyFill="1" applyBorder="1"/>
    <xf numFmtId="0" fontId="3" fillId="0" borderId="8" xfId="0" applyFont="1" applyBorder="1" applyAlignment="1">
      <alignment horizontal="center" vertical="center" wrapText="1"/>
    </xf>
    <xf numFmtId="165" fontId="17" fillId="0" borderId="8" xfId="2" applyFont="1" applyFill="1" applyBorder="1" applyAlignment="1" applyProtection="1">
      <alignment horizontal="center"/>
    </xf>
    <xf numFmtId="165" fontId="18" fillId="0" borderId="7" xfId="2" applyFont="1" applyFill="1" applyBorder="1" applyAlignment="1" applyProtection="1">
      <alignment horizontal="center"/>
    </xf>
    <xf numFmtId="0" fontId="8" fillId="0" borderId="8" xfId="0" applyFont="1" applyBorder="1" applyAlignment="1">
      <alignment horizontal="center" vertical="center" wrapText="1"/>
    </xf>
    <xf numFmtId="165" fontId="11" fillId="0" borderId="7" xfId="2" applyFont="1" applyFill="1" applyBorder="1" applyAlignment="1" applyProtection="1">
      <alignment horizontal="center"/>
    </xf>
    <xf numFmtId="0" fontId="0" fillId="0" borderId="10" xfId="0" applyBorder="1"/>
    <xf numFmtId="167" fontId="0" fillId="0" borderId="10" xfId="0" applyNumberFormat="1" applyFill="1" applyBorder="1"/>
    <xf numFmtId="167" fontId="24" fillId="0" borderId="10" xfId="0" applyNumberFormat="1" applyFont="1" applyFill="1" applyBorder="1"/>
    <xf numFmtId="0" fontId="0" fillId="0" borderId="10" xfId="0" applyFill="1" applyBorder="1"/>
    <xf numFmtId="164" fontId="19" fillId="0" borderId="8" xfId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 vertical="center" wrapText="1"/>
    </xf>
    <xf numFmtId="0" fontId="19" fillId="5" borderId="8" xfId="0" applyFont="1" applyFill="1" applyBorder="1" applyAlignment="1">
      <alignment vertical="center" wrapText="1"/>
    </xf>
    <xf numFmtId="164" fontId="19" fillId="0" borderId="8" xfId="1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167" fontId="0" fillId="0" borderId="8" xfId="1" applyNumberFormat="1" applyFont="1" applyBorder="1"/>
    <xf numFmtId="167" fontId="0" fillId="3" borderId="8" xfId="1" applyNumberFormat="1" applyFont="1" applyFill="1" applyBorder="1"/>
    <xf numFmtId="164" fontId="22" fillId="0" borderId="8" xfId="1" applyFont="1" applyBorder="1" applyAlignment="1">
      <alignment horizontal="center"/>
    </xf>
    <xf numFmtId="167" fontId="0" fillId="0" borderId="8" xfId="1" applyNumberFormat="1" applyFont="1" applyFill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1" applyFont="1" applyBorder="1" applyAlignment="1">
      <alignment horizontal="center"/>
    </xf>
    <xf numFmtId="164" fontId="0" fillId="3" borderId="8" xfId="1" applyFont="1" applyFill="1" applyBorder="1" applyAlignment="1">
      <alignment horizontal="center"/>
    </xf>
    <xf numFmtId="164" fontId="0" fillId="0" borderId="8" xfId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0" xfId="0" applyFont="1"/>
    <xf numFmtId="164" fontId="3" fillId="0" borderId="4" xfId="1" applyFont="1" applyBorder="1" applyAlignment="1">
      <alignment horizontal="center" vertical="center" wrapText="1"/>
    </xf>
    <xf numFmtId="164" fontId="26" fillId="0" borderId="4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6" fillId="2" borderId="4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65" fontId="18" fillId="0" borderId="0" xfId="2" applyFont="1" applyFill="1" applyBorder="1" applyAlignment="1" applyProtection="1">
      <alignment horizontal="center"/>
    </xf>
    <xf numFmtId="164" fontId="2" fillId="0" borderId="0" xfId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67" fontId="0" fillId="0" borderId="0" xfId="0" applyNumberFormat="1"/>
    <xf numFmtId="44" fontId="0" fillId="0" borderId="0" xfId="0" applyNumberFormat="1"/>
    <xf numFmtId="164" fontId="9" fillId="0" borderId="8" xfId="1" applyFont="1" applyBorder="1" applyAlignment="1">
      <alignment horizontal="center" vertical="center" wrapText="1"/>
    </xf>
    <xf numFmtId="164" fontId="9" fillId="0" borderId="8" xfId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8" xfId="1" applyFont="1" applyBorder="1" applyAlignment="1">
      <alignment horizontal="center" vertical="center" wrapText="1"/>
    </xf>
    <xf numFmtId="164" fontId="5" fillId="0" borderId="6" xfId="1" applyFont="1" applyBorder="1" applyAlignment="1">
      <alignment horizontal="center" vertical="center" wrapText="1"/>
    </xf>
    <xf numFmtId="164" fontId="5" fillId="0" borderId="3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14" fillId="0" borderId="8" xfId="1" applyFont="1" applyFill="1" applyBorder="1" applyAlignment="1">
      <alignment vertical="center" wrapText="1"/>
    </xf>
    <xf numFmtId="164" fontId="21" fillId="0" borderId="8" xfId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4" fontId="8" fillId="2" borderId="8" xfId="1" applyFont="1" applyFill="1" applyBorder="1" applyAlignment="1">
      <alignment horizontal="center" vertical="center" wrapText="1"/>
    </xf>
    <xf numFmtId="0" fontId="27" fillId="6" borderId="10" xfId="0" applyNumberFormat="1" applyFont="1" applyFill="1" applyBorder="1" applyAlignment="1" applyProtection="1">
      <alignment horizontal="center" vertical="top" wrapText="1"/>
    </xf>
    <xf numFmtId="0" fontId="27" fillId="6" borderId="11" xfId="0" applyNumberFormat="1" applyFont="1" applyFill="1" applyBorder="1" applyAlignment="1" applyProtection="1">
      <alignment horizontal="center" vertical="top" wrapText="1"/>
    </xf>
    <xf numFmtId="0" fontId="27" fillId="6" borderId="12" xfId="0" applyNumberFormat="1" applyFont="1" applyFill="1" applyBorder="1" applyAlignment="1" applyProtection="1">
      <alignment horizontal="center" vertical="top" wrapText="1"/>
    </xf>
    <xf numFmtId="0" fontId="28" fillId="0" borderId="10" xfId="0" applyNumberFormat="1" applyFont="1" applyFill="1" applyBorder="1" applyAlignment="1" applyProtection="1">
      <alignment horizontal="center" vertical="top"/>
    </xf>
    <xf numFmtId="0" fontId="28" fillId="0" borderId="11" xfId="0" applyNumberFormat="1" applyFont="1" applyFill="1" applyBorder="1" applyAlignment="1" applyProtection="1">
      <alignment horizontal="center" vertical="top"/>
    </xf>
    <xf numFmtId="0" fontId="28" fillId="0" borderId="12" xfId="0" applyNumberFormat="1" applyFont="1" applyFill="1" applyBorder="1" applyAlignment="1" applyProtection="1">
      <alignment horizontal="center" vertical="top"/>
    </xf>
    <xf numFmtId="167" fontId="28" fillId="0" borderId="10" xfId="0" applyNumberFormat="1" applyFont="1" applyFill="1" applyBorder="1" applyAlignment="1" applyProtection="1">
      <alignment horizontal="right" vertical="top"/>
    </xf>
    <xf numFmtId="167" fontId="29" fillId="0" borderId="10" xfId="0" applyNumberFormat="1" applyFont="1" applyFill="1" applyBorder="1" applyAlignment="1" applyProtection="1">
      <alignment horizontal="right" vertical="top"/>
    </xf>
  </cellXfs>
  <cellStyles count="3">
    <cellStyle name="Euro" xfId="2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tabSelected="1" workbookViewId="0">
      <selection activeCell="A23" sqref="A23"/>
    </sheetView>
  </sheetViews>
  <sheetFormatPr defaultRowHeight="15"/>
  <cols>
    <col min="1" max="1" width="66.85546875" customWidth="1"/>
    <col min="2" max="2" width="14.28515625" bestFit="1" customWidth="1"/>
    <col min="3" max="3" width="18.5703125" bestFit="1" customWidth="1"/>
    <col min="5" max="5" width="12" bestFit="1" customWidth="1"/>
  </cols>
  <sheetData>
    <row r="2" spans="1:5" ht="15.75">
      <c r="A2" s="65" t="s">
        <v>0</v>
      </c>
      <c r="B2" s="65" t="s">
        <v>1</v>
      </c>
      <c r="C2" s="65" t="s">
        <v>2</v>
      </c>
    </row>
    <row r="3" spans="1:5" ht="30">
      <c r="A3" s="49" t="s">
        <v>3</v>
      </c>
      <c r="B3" s="69">
        <v>61824.611520000006</v>
      </c>
      <c r="C3" s="25">
        <v>46589.760000000002</v>
      </c>
      <c r="E3" s="47"/>
    </row>
    <row r="4" spans="1:5">
      <c r="A4" s="49" t="s">
        <v>4</v>
      </c>
      <c r="B4" s="25">
        <v>6590.61</v>
      </c>
      <c r="C4" s="25">
        <v>4966.55</v>
      </c>
    </row>
    <row r="5" spans="1:5" ht="45">
      <c r="A5" s="49" t="s">
        <v>5</v>
      </c>
      <c r="B5" s="25">
        <v>3918.21</v>
      </c>
      <c r="C5" s="25">
        <v>2952.68</v>
      </c>
      <c r="E5" s="16"/>
    </row>
    <row r="6" spans="1:5" ht="30">
      <c r="A6" s="22" t="s">
        <v>6</v>
      </c>
      <c r="B6" s="25">
        <v>4112.24</v>
      </c>
      <c r="C6" s="25">
        <v>3098.9</v>
      </c>
    </row>
    <row r="7" spans="1:5">
      <c r="A7" s="49" t="s">
        <v>7</v>
      </c>
      <c r="B7" s="66">
        <v>1359.03</v>
      </c>
      <c r="C7" s="25">
        <v>1024.1400000000001</v>
      </c>
    </row>
    <row r="8" spans="1:5" ht="30">
      <c r="A8" s="13" t="s">
        <v>8</v>
      </c>
      <c r="B8" s="25">
        <v>6133.53</v>
      </c>
      <c r="C8" s="25">
        <v>4622.1000000000004</v>
      </c>
    </row>
    <row r="9" spans="1:5" ht="30">
      <c r="A9" s="13" t="s">
        <v>9</v>
      </c>
      <c r="B9" s="25">
        <v>23520.13</v>
      </c>
      <c r="C9" s="25">
        <v>17724.29</v>
      </c>
    </row>
    <row r="10" spans="1:5">
      <c r="A10" s="22"/>
      <c r="B10" s="108">
        <f>SUM(B3:B9)</f>
        <v>107458.36152000002</v>
      </c>
      <c r="C10" s="108">
        <f>SUM(C3:C9)</f>
        <v>80978.420000000013</v>
      </c>
    </row>
    <row r="11" spans="1:5" ht="16.5" customHeight="1">
      <c r="A11" s="22" t="s">
        <v>10</v>
      </c>
      <c r="B11" s="108"/>
      <c r="C11" s="108"/>
    </row>
  </sheetData>
  <mergeCells count="2">
    <mergeCell ref="B10:B11"/>
    <mergeCell ref="C10:C11"/>
  </mergeCells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workbookViewId="0">
      <selection activeCell="G26" sqref="G26"/>
    </sheetView>
  </sheetViews>
  <sheetFormatPr defaultRowHeight="15"/>
  <cols>
    <col min="2" max="2" width="25.140625" customWidth="1"/>
    <col min="4" max="4" width="14.5703125" customWidth="1"/>
    <col min="5" max="5" width="17.42578125" customWidth="1"/>
    <col min="6" max="6" width="20.42578125" customWidth="1"/>
    <col min="7" max="7" width="35.85546875" customWidth="1"/>
  </cols>
  <sheetData>
    <row r="4" spans="2:8">
      <c r="B4" s="120" t="s">
        <v>122</v>
      </c>
      <c r="C4" s="121" t="s">
        <v>123</v>
      </c>
      <c r="D4" s="122"/>
      <c r="E4" s="120" t="s">
        <v>124</v>
      </c>
      <c r="F4" s="120" t="s">
        <v>125</v>
      </c>
      <c r="G4" s="120" t="s">
        <v>126</v>
      </c>
    </row>
    <row r="5" spans="2:8">
      <c r="B5" s="123" t="s">
        <v>127</v>
      </c>
      <c r="C5" s="124" t="s">
        <v>128</v>
      </c>
      <c r="D5" s="125"/>
      <c r="E5" s="126">
        <v>1522.99</v>
      </c>
      <c r="F5" s="126">
        <v>1457</v>
      </c>
      <c r="G5" s="127">
        <f>SUM(E5-F5)</f>
        <v>65.990000000000009</v>
      </c>
      <c r="H5" s="59"/>
    </row>
    <row r="6" spans="2:8">
      <c r="B6" s="123" t="s">
        <v>129</v>
      </c>
      <c r="C6" s="124" t="s">
        <v>130</v>
      </c>
      <c r="D6" s="125"/>
      <c r="E6" s="126">
        <v>83270.399999999994</v>
      </c>
      <c r="F6" s="126">
        <v>80008.960000000006</v>
      </c>
      <c r="G6" s="127">
        <v>2716.44</v>
      </c>
      <c r="H6" s="59"/>
    </row>
    <row r="7" spans="2:8">
      <c r="B7" s="123" t="s">
        <v>129</v>
      </c>
      <c r="C7" s="124" t="s">
        <v>131</v>
      </c>
      <c r="D7" s="125"/>
      <c r="E7" s="126">
        <v>3119.38</v>
      </c>
      <c r="F7" s="126">
        <v>3088</v>
      </c>
      <c r="G7" s="127">
        <f>SUM(E7-F7)</f>
        <v>31.380000000000109</v>
      </c>
      <c r="H7" s="59"/>
    </row>
  </sheetData>
  <mergeCells count="4">
    <mergeCell ref="C4:D4"/>
    <mergeCell ref="C5:D5"/>
    <mergeCell ref="C6:D6"/>
    <mergeCell ref="C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workbookViewId="0">
      <selection activeCell="C19" sqref="C19"/>
    </sheetView>
  </sheetViews>
  <sheetFormatPr defaultRowHeight="15"/>
  <cols>
    <col min="1" max="1" width="34.28515625" customWidth="1"/>
    <col min="2" max="2" width="20.5703125" customWidth="1"/>
    <col min="3" max="3" width="22.5703125" customWidth="1"/>
  </cols>
  <sheetData>
    <row r="2" spans="1:3">
      <c r="A2" s="30" t="s">
        <v>0</v>
      </c>
      <c r="B2" s="30" t="s">
        <v>1</v>
      </c>
      <c r="C2" s="30" t="s">
        <v>2</v>
      </c>
    </row>
    <row r="3" spans="1:3">
      <c r="A3" s="70" t="s">
        <v>81</v>
      </c>
      <c r="B3" s="9">
        <v>3</v>
      </c>
      <c r="C3" s="71">
        <v>2.2599999999999998</v>
      </c>
    </row>
    <row r="4" spans="1:3">
      <c r="A4" s="70" t="s">
        <v>82</v>
      </c>
      <c r="B4" s="9">
        <v>11.54</v>
      </c>
      <c r="C4" s="71">
        <v>8.6999999999999993</v>
      </c>
    </row>
    <row r="5" spans="1:3">
      <c r="A5" s="70" t="s">
        <v>83</v>
      </c>
      <c r="B5" s="31">
        <v>15.76</v>
      </c>
      <c r="C5" s="71">
        <v>11.88</v>
      </c>
    </row>
    <row r="6" spans="1:3">
      <c r="A6" s="70" t="s">
        <v>84</v>
      </c>
      <c r="B6" s="31">
        <v>1.71</v>
      </c>
      <c r="C6" s="71">
        <v>1.29</v>
      </c>
    </row>
    <row r="7" spans="1:3">
      <c r="A7" s="70" t="s">
        <v>85</v>
      </c>
      <c r="B7" s="31">
        <v>182.99</v>
      </c>
      <c r="C7" s="71">
        <v>137.9</v>
      </c>
    </row>
    <row r="8" spans="1:3">
      <c r="A8" s="70" t="s">
        <v>86</v>
      </c>
      <c r="B8" s="31">
        <v>0.04</v>
      </c>
      <c r="C8" s="71">
        <v>0.03</v>
      </c>
    </row>
    <row r="9" spans="1:3">
      <c r="A9" s="70" t="s">
        <v>87</v>
      </c>
      <c r="B9" s="31">
        <v>0.12</v>
      </c>
      <c r="C9" s="71">
        <v>0.09</v>
      </c>
    </row>
    <row r="10" spans="1:3">
      <c r="A10" s="70" t="s">
        <v>88</v>
      </c>
      <c r="B10" s="31">
        <v>76.16</v>
      </c>
      <c r="C10" s="71">
        <v>57.39</v>
      </c>
    </row>
    <row r="11" spans="1:3">
      <c r="A11" s="70" t="s">
        <v>89</v>
      </c>
      <c r="B11" s="31">
        <v>136.18</v>
      </c>
      <c r="C11" s="71">
        <v>102.62</v>
      </c>
    </row>
    <row r="12" spans="1:3">
      <c r="A12" s="70" t="s">
        <v>90</v>
      </c>
      <c r="B12" s="31">
        <v>2456.46</v>
      </c>
      <c r="C12" s="71">
        <v>1851.14</v>
      </c>
    </row>
    <row r="13" spans="1:3">
      <c r="A13" s="73" t="s">
        <v>91</v>
      </c>
      <c r="B13" s="31">
        <v>5611.23</v>
      </c>
      <c r="C13" s="71">
        <v>4228.51</v>
      </c>
    </row>
    <row r="14" spans="1:3" ht="15.75">
      <c r="A14" s="73" t="s">
        <v>92</v>
      </c>
      <c r="B14" s="31">
        <v>17.53</v>
      </c>
      <c r="C14" s="72">
        <v>13.21</v>
      </c>
    </row>
    <row r="15" spans="1:3">
      <c r="A15" s="73" t="s">
        <v>93</v>
      </c>
      <c r="B15" s="31">
        <v>661.97</v>
      </c>
      <c r="C15" s="71">
        <v>498.85</v>
      </c>
    </row>
    <row r="16" spans="1:3" ht="15.75">
      <c r="A16" s="73" t="s">
        <v>74</v>
      </c>
      <c r="B16" s="31">
        <v>27.18</v>
      </c>
      <c r="C16" s="72">
        <v>20.48</v>
      </c>
    </row>
    <row r="17" spans="1:3">
      <c r="A17" s="109" t="s">
        <v>10</v>
      </c>
      <c r="B17" s="110">
        <f>SUM(B3:B16)</f>
        <v>9201.869999999999</v>
      </c>
      <c r="C17" s="110">
        <f>SUM(C3:C16)</f>
        <v>6934.35</v>
      </c>
    </row>
    <row r="18" spans="1:3">
      <c r="A18" s="109"/>
      <c r="B18" s="110"/>
      <c r="C18" s="110"/>
    </row>
  </sheetData>
  <mergeCells count="3">
    <mergeCell ref="A17:A18"/>
    <mergeCell ref="B17:B18"/>
    <mergeCell ref="C17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B6" sqref="B6"/>
    </sheetView>
  </sheetViews>
  <sheetFormatPr defaultRowHeight="15"/>
  <cols>
    <col min="1" max="1" width="39" customWidth="1"/>
    <col min="2" max="2" width="19.5703125" customWidth="1"/>
    <col min="3" max="3" width="22.5703125" customWidth="1"/>
  </cols>
  <sheetData>
    <row r="2" spans="1:3" ht="15.75" thickBot="1"/>
    <row r="3" spans="1:3" ht="16.5" thickBot="1">
      <c r="A3" s="50" t="s">
        <v>11</v>
      </c>
      <c r="B3" s="51" t="s">
        <v>1</v>
      </c>
      <c r="C3" s="51" t="s">
        <v>2</v>
      </c>
    </row>
    <row r="4" spans="1:3" ht="16.5" thickBot="1">
      <c r="A4" s="3" t="s">
        <v>12</v>
      </c>
      <c r="B4" s="96">
        <v>107458.36</v>
      </c>
      <c r="C4" s="96">
        <v>80978.42</v>
      </c>
    </row>
    <row r="5" spans="1:3" ht="16.5" thickBot="1">
      <c r="A5" s="3" t="s">
        <v>13</v>
      </c>
      <c r="B5" s="96">
        <v>9201.8700000000008</v>
      </c>
      <c r="C5" s="96">
        <v>6934.35</v>
      </c>
    </row>
    <row r="6" spans="1:3" ht="19.5" thickBot="1">
      <c r="A6" s="3" t="s">
        <v>14</v>
      </c>
      <c r="B6" s="97">
        <f>SUM(B4:B5)</f>
        <v>116660.23</v>
      </c>
      <c r="C6" s="96">
        <f>SUM(C4:C5)</f>
        <v>87912.77</v>
      </c>
    </row>
    <row r="7" spans="1:3" ht="15.75">
      <c r="A7" s="4"/>
    </row>
    <row r="15" spans="1:3" ht="14.25" customHeigh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B4" sqref="B4:B5"/>
    </sheetView>
  </sheetViews>
  <sheetFormatPr defaultRowHeight="15"/>
  <cols>
    <col min="1" max="1" width="30.42578125" customWidth="1"/>
    <col min="2" max="2" width="20.5703125" customWidth="1"/>
    <col min="3" max="3" width="30.42578125" customWidth="1"/>
  </cols>
  <sheetData>
    <row r="2" spans="1:3" ht="15.75" thickBot="1"/>
    <row r="3" spans="1:3" ht="16.5" thickBot="1">
      <c r="A3" s="50" t="s">
        <v>15</v>
      </c>
      <c r="B3" s="51" t="s">
        <v>1</v>
      </c>
      <c r="C3" s="51" t="s">
        <v>2</v>
      </c>
    </row>
    <row r="4" spans="1:3" ht="32.25" thickBot="1">
      <c r="A4" s="3" t="s">
        <v>48</v>
      </c>
      <c r="B4" s="52">
        <v>8421.14</v>
      </c>
      <c r="C4" s="52">
        <v>6346</v>
      </c>
    </row>
    <row r="5" spans="1:3" ht="16.5" thickBot="1">
      <c r="A5" s="5" t="s">
        <v>16</v>
      </c>
      <c r="B5" s="52">
        <v>714.99</v>
      </c>
      <c r="C5" s="52">
        <v>538.79999999999995</v>
      </c>
    </row>
    <row r="6" spans="1:3" ht="15.75">
      <c r="A6" s="53"/>
      <c r="B6" s="111">
        <f>SUM(B4:B5)</f>
        <v>9136.1299999999992</v>
      </c>
      <c r="C6" s="111">
        <f>SUM(C4:C5)</f>
        <v>6884.8</v>
      </c>
    </row>
    <row r="7" spans="1:3" ht="16.5" thickBot="1">
      <c r="A7" s="3" t="s">
        <v>10</v>
      </c>
      <c r="B7" s="112"/>
      <c r="C7" s="112"/>
    </row>
  </sheetData>
  <mergeCells count="2">
    <mergeCell ref="B6:B7"/>
    <mergeCell ref="C6: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3"/>
  <sheetViews>
    <sheetView topLeftCell="A4" workbookViewId="0">
      <selection activeCell="B21" sqref="B21:B22"/>
    </sheetView>
  </sheetViews>
  <sheetFormatPr defaultRowHeight="15"/>
  <cols>
    <col min="1" max="1" width="41.28515625" bestFit="1" customWidth="1"/>
    <col min="2" max="2" width="26.5703125" customWidth="1"/>
    <col min="3" max="3" width="31.5703125" customWidth="1"/>
    <col min="4" max="4" width="12" bestFit="1" customWidth="1"/>
    <col min="5" max="5" width="41.140625" bestFit="1" customWidth="1"/>
  </cols>
  <sheetData>
    <row r="3" spans="1:5" ht="15.75">
      <c r="A3" s="6" t="s">
        <v>17</v>
      </c>
    </row>
    <row r="4" spans="1:5" ht="15.75">
      <c r="A4" s="4"/>
    </row>
    <row r="5" spans="1:5">
      <c r="A5" s="12"/>
      <c r="B5" s="26" t="s">
        <v>18</v>
      </c>
      <c r="C5" s="26" t="s">
        <v>19</v>
      </c>
    </row>
    <row r="6" spans="1:5" ht="45">
      <c r="A6" s="12" t="s">
        <v>20</v>
      </c>
      <c r="B6" s="24">
        <v>0</v>
      </c>
      <c r="C6" s="24">
        <v>0</v>
      </c>
    </row>
    <row r="7" spans="1:5">
      <c r="A7" s="12" t="s">
        <v>21</v>
      </c>
      <c r="B7" s="25">
        <v>0</v>
      </c>
      <c r="C7" s="48">
        <v>0</v>
      </c>
    </row>
    <row r="8" spans="1:5" ht="30">
      <c r="A8" s="12" t="s">
        <v>22</v>
      </c>
      <c r="B8" s="24">
        <v>0</v>
      </c>
      <c r="C8" s="24">
        <v>0</v>
      </c>
    </row>
    <row r="9" spans="1:5">
      <c r="A9" s="12" t="s">
        <v>23</v>
      </c>
      <c r="B9" s="24">
        <v>33649.4</v>
      </c>
      <c r="C9" s="24">
        <v>25357.5</v>
      </c>
      <c r="E9" s="57" t="s">
        <v>76</v>
      </c>
    </row>
    <row r="10" spans="1:5" ht="30">
      <c r="A10" s="12" t="s">
        <v>24</v>
      </c>
      <c r="B10" s="24">
        <v>6037.85</v>
      </c>
      <c r="C10" s="24">
        <v>4550</v>
      </c>
      <c r="D10" s="47">
        <f>SUM(C9:C10)</f>
        <v>29907.5</v>
      </c>
    </row>
    <row r="11" spans="1:5">
      <c r="A11" s="12" t="s">
        <v>25</v>
      </c>
      <c r="B11" s="24">
        <v>0</v>
      </c>
      <c r="C11" s="24">
        <v>0</v>
      </c>
    </row>
    <row r="12" spans="1:5">
      <c r="A12" s="12" t="s">
        <v>26</v>
      </c>
      <c r="B12" s="24">
        <v>0</v>
      </c>
      <c r="C12" s="24">
        <v>0</v>
      </c>
    </row>
    <row r="13" spans="1:5" ht="30">
      <c r="A13" s="12" t="s">
        <v>27</v>
      </c>
      <c r="B13" s="24">
        <v>0</v>
      </c>
      <c r="C13" s="24">
        <v>0</v>
      </c>
    </row>
    <row r="14" spans="1:5">
      <c r="A14" s="12" t="s">
        <v>28</v>
      </c>
      <c r="B14" s="24">
        <v>6590.61</v>
      </c>
      <c r="C14" s="24">
        <v>4966.55</v>
      </c>
    </row>
    <row r="15" spans="1:5" ht="30">
      <c r="A15" s="12" t="s">
        <v>29</v>
      </c>
      <c r="B15" s="24">
        <v>0</v>
      </c>
      <c r="C15" s="24">
        <v>0</v>
      </c>
    </row>
    <row r="16" spans="1:5" ht="30">
      <c r="A16" s="12" t="s">
        <v>30</v>
      </c>
      <c r="B16" s="55">
        <v>2021.01</v>
      </c>
      <c r="C16" s="55">
        <v>1522.99</v>
      </c>
    </row>
    <row r="17" spans="1:4" ht="30">
      <c r="A17" s="12" t="s">
        <v>31</v>
      </c>
      <c r="B17" s="24">
        <v>6287.23</v>
      </c>
      <c r="C17" s="24">
        <v>4737.93</v>
      </c>
    </row>
    <row r="18" spans="1:4" ht="45">
      <c r="A18" s="13" t="s">
        <v>9</v>
      </c>
      <c r="B18" s="24">
        <v>22332.959999999999</v>
      </c>
      <c r="C18" s="55">
        <v>16829.66</v>
      </c>
      <c r="D18" t="s">
        <v>121</v>
      </c>
    </row>
    <row r="19" spans="1:4" ht="30">
      <c r="A19" s="12" t="s">
        <v>32</v>
      </c>
      <c r="B19" s="24">
        <v>0</v>
      </c>
      <c r="C19" s="24">
        <v>0</v>
      </c>
    </row>
    <row r="20" spans="1:4" ht="45">
      <c r="A20" s="22" t="s">
        <v>6</v>
      </c>
      <c r="B20" s="24">
        <v>5456.94</v>
      </c>
      <c r="C20" s="24">
        <v>3098.9</v>
      </c>
    </row>
    <row r="21" spans="1:4">
      <c r="A21" s="12"/>
      <c r="B21" s="108">
        <f>SUM(B6:B20)</f>
        <v>82376</v>
      </c>
      <c r="C21" s="108">
        <f>SUM(C6:C20)</f>
        <v>61063.530000000006</v>
      </c>
    </row>
    <row r="22" spans="1:4">
      <c r="A22" s="46" t="s">
        <v>10</v>
      </c>
      <c r="B22" s="108"/>
      <c r="C22" s="108"/>
    </row>
    <row r="23" spans="1:4">
      <c r="A23" t="s">
        <v>50</v>
      </c>
    </row>
  </sheetData>
  <mergeCells count="2">
    <mergeCell ref="B21:B22"/>
    <mergeCell ref="C21:C22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4" workbookViewId="0">
      <selection activeCell="E5" sqref="E5"/>
    </sheetView>
  </sheetViews>
  <sheetFormatPr defaultRowHeight="15"/>
  <cols>
    <col min="1" max="1" width="46.140625" customWidth="1"/>
    <col min="2" max="2" width="23.7109375" customWidth="1"/>
    <col min="3" max="3" width="21" customWidth="1"/>
    <col min="4" max="4" width="12" bestFit="1" customWidth="1"/>
    <col min="5" max="5" width="73.7109375" bestFit="1" customWidth="1"/>
    <col min="6" max="6" width="21.85546875" style="87" customWidth="1"/>
    <col min="7" max="7" width="27.85546875" customWidth="1"/>
  </cols>
  <sheetData>
    <row r="1" spans="1:6">
      <c r="A1" s="17"/>
      <c r="B1" s="17" t="s">
        <v>52</v>
      </c>
      <c r="C1" s="17" t="s">
        <v>53</v>
      </c>
      <c r="D1" s="17" t="s">
        <v>62</v>
      </c>
    </row>
    <row r="2" spans="1:6">
      <c r="A2" s="17" t="s">
        <v>59</v>
      </c>
      <c r="B2" s="18">
        <f>SUM(9926.24+14.14)</f>
        <v>9940.3799999999992</v>
      </c>
      <c r="C2" s="18">
        <f>SUM(6585.84+9.99)</f>
        <v>6595.83</v>
      </c>
      <c r="D2" s="17"/>
    </row>
    <row r="3" spans="1:6">
      <c r="A3" s="19" t="s">
        <v>60</v>
      </c>
      <c r="B3" s="20">
        <f>(B2*0.44)</f>
        <v>4373.7671999999993</v>
      </c>
      <c r="C3" s="20">
        <f>(C2*0.44)</f>
        <v>2902.1651999999999</v>
      </c>
      <c r="D3" s="20">
        <f>SUM(B3:C3)</f>
        <v>7275.9323999999997</v>
      </c>
    </row>
    <row r="4" spans="1:6">
      <c r="A4" s="32" t="s">
        <v>61</v>
      </c>
      <c r="B4" s="33">
        <f>(B2*0.56)</f>
        <v>5566.6127999999999</v>
      </c>
      <c r="C4" s="33">
        <f>(C2*0.56)</f>
        <v>3693.6648000000005</v>
      </c>
      <c r="D4" s="33">
        <f>SUM(B4:C4)</f>
        <v>9260.2776000000013</v>
      </c>
    </row>
    <row r="5" spans="1:6">
      <c r="A5" s="17" t="s">
        <v>59</v>
      </c>
      <c r="B5" s="18">
        <f>SUM(B3:B4)</f>
        <v>9940.3799999999992</v>
      </c>
      <c r="C5" s="18">
        <f>SUM(C3:C4)</f>
        <v>6595.83</v>
      </c>
      <c r="D5" s="18">
        <f>SUM(B5:C5)</f>
        <v>16536.21</v>
      </c>
      <c r="E5" s="47">
        <f>SUM(D5,B7)</f>
        <v>19546.37</v>
      </c>
    </row>
    <row r="6" spans="1:6">
      <c r="A6" s="17"/>
      <c r="B6" s="18"/>
      <c r="C6" s="18"/>
      <c r="D6" s="17"/>
    </row>
    <row r="7" spans="1:6">
      <c r="A7" t="s">
        <v>54</v>
      </c>
      <c r="B7" s="34">
        <f>SUM(2952.68+57.48)</f>
        <v>3010.16</v>
      </c>
    </row>
    <row r="8" spans="1:6">
      <c r="A8" s="37" t="s">
        <v>79</v>
      </c>
      <c r="B8" s="38">
        <f>(B7*0.44)</f>
        <v>1324.4703999999999</v>
      </c>
    </row>
    <row r="9" spans="1:6">
      <c r="A9" s="35" t="s">
        <v>80</v>
      </c>
      <c r="B9" s="36">
        <f>(B7*0.56)</f>
        <v>1685.6896000000002</v>
      </c>
    </row>
    <row r="11" spans="1:6">
      <c r="A11" s="19" t="s">
        <v>94</v>
      </c>
      <c r="B11" s="19"/>
      <c r="E11" s="32" t="s">
        <v>95</v>
      </c>
      <c r="F11" s="88"/>
    </row>
    <row r="12" spans="1:6">
      <c r="A12" s="75" t="s">
        <v>103</v>
      </c>
      <c r="B12" s="74">
        <v>330</v>
      </c>
      <c r="E12" s="17" t="s">
        <v>67</v>
      </c>
      <c r="F12" s="89">
        <v>1600</v>
      </c>
    </row>
    <row r="13" spans="1:6">
      <c r="A13" s="75" t="s">
        <v>100</v>
      </c>
      <c r="B13" s="74">
        <v>400</v>
      </c>
      <c r="E13" s="43" t="s">
        <v>68</v>
      </c>
      <c r="F13" s="90">
        <f>(B9-F12)</f>
        <v>85.689600000000155</v>
      </c>
    </row>
    <row r="14" spans="1:6">
      <c r="A14" s="75" t="s">
        <v>101</v>
      </c>
      <c r="B14" s="74">
        <v>200</v>
      </c>
      <c r="E14" s="60"/>
      <c r="F14" s="91"/>
    </row>
    <row r="15" spans="1:6">
      <c r="A15" s="76" t="s">
        <v>102</v>
      </c>
      <c r="B15" s="74">
        <v>380</v>
      </c>
      <c r="E15" s="60"/>
      <c r="F15" s="92"/>
    </row>
    <row r="16" spans="1:6" ht="15.75">
      <c r="A16" s="40" t="s">
        <v>65</v>
      </c>
      <c r="B16" s="39">
        <f>SUM(B12:B15)</f>
        <v>1310</v>
      </c>
      <c r="E16" s="60"/>
      <c r="F16" s="92"/>
    </row>
    <row r="17" spans="1:8">
      <c r="A17" s="62" t="s">
        <v>68</v>
      </c>
      <c r="B17" s="63">
        <f>(B8-B16)</f>
        <v>14.470399999999927</v>
      </c>
    </row>
    <row r="19" spans="1:8">
      <c r="A19" s="19" t="s">
        <v>63</v>
      </c>
      <c r="B19" s="17"/>
      <c r="C19" s="17"/>
      <c r="E19" s="32" t="s">
        <v>64</v>
      </c>
      <c r="F19" s="88"/>
      <c r="G19" s="17"/>
    </row>
    <row r="20" spans="1:8">
      <c r="A20" s="19" t="s">
        <v>96</v>
      </c>
      <c r="B20" s="17" t="s">
        <v>55</v>
      </c>
      <c r="C20" s="17" t="s">
        <v>56</v>
      </c>
      <c r="E20" s="32" t="s">
        <v>97</v>
      </c>
      <c r="F20" s="88" t="s">
        <v>55</v>
      </c>
      <c r="G20" s="17" t="s">
        <v>56</v>
      </c>
    </row>
    <row r="21" spans="1:8">
      <c r="A21" s="77" t="s">
        <v>109</v>
      </c>
      <c r="B21" s="79">
        <v>203</v>
      </c>
      <c r="C21" s="81">
        <f t="shared" ref="C21:C26" si="0">B21*14.5</f>
        <v>2943.5</v>
      </c>
      <c r="E21" s="77" t="s">
        <v>104</v>
      </c>
      <c r="F21" s="78">
        <v>120</v>
      </c>
      <c r="G21" s="85">
        <f>F21*12.5</f>
        <v>1500</v>
      </c>
    </row>
    <row r="22" spans="1:8">
      <c r="A22" s="80" t="s">
        <v>110</v>
      </c>
      <c r="B22" s="79">
        <v>18</v>
      </c>
      <c r="C22" s="81">
        <f t="shared" si="0"/>
        <v>261</v>
      </c>
      <c r="E22" s="77" t="s">
        <v>105</v>
      </c>
      <c r="F22" s="79">
        <v>220</v>
      </c>
      <c r="G22" s="81">
        <f t="shared" ref="G22:G26" si="1">F22*12.5</f>
        <v>2750</v>
      </c>
    </row>
    <row r="23" spans="1:8">
      <c r="A23" s="80" t="s">
        <v>111</v>
      </c>
      <c r="B23" s="79">
        <v>18</v>
      </c>
      <c r="C23" s="81">
        <f t="shared" si="0"/>
        <v>261</v>
      </c>
      <c r="E23" s="77" t="s">
        <v>69</v>
      </c>
      <c r="F23" s="79">
        <v>90</v>
      </c>
      <c r="G23" s="81">
        <f t="shared" si="1"/>
        <v>1125</v>
      </c>
    </row>
    <row r="24" spans="1:8">
      <c r="A24" s="80" t="s">
        <v>112</v>
      </c>
      <c r="B24" s="79"/>
      <c r="C24" s="81">
        <f t="shared" si="0"/>
        <v>0</v>
      </c>
      <c r="E24" s="77" t="s">
        <v>115</v>
      </c>
      <c r="F24" s="92">
        <v>20</v>
      </c>
      <c r="G24" s="86">
        <f t="shared" si="1"/>
        <v>250</v>
      </c>
    </row>
    <row r="25" spans="1:8">
      <c r="A25" s="77" t="s">
        <v>113</v>
      </c>
      <c r="B25" s="79">
        <v>40</v>
      </c>
      <c r="C25" s="81">
        <f t="shared" si="0"/>
        <v>580</v>
      </c>
      <c r="E25" s="17"/>
      <c r="F25" s="88"/>
      <c r="G25" s="83">
        <f t="shared" si="1"/>
        <v>0</v>
      </c>
    </row>
    <row r="26" spans="1:8">
      <c r="A26" s="82" t="s">
        <v>66</v>
      </c>
      <c r="B26" s="79">
        <v>22</v>
      </c>
      <c r="C26" s="81">
        <f t="shared" si="0"/>
        <v>319</v>
      </c>
      <c r="E26" s="17"/>
      <c r="F26" s="88"/>
      <c r="G26" s="83">
        <f t="shared" si="1"/>
        <v>0</v>
      </c>
    </row>
    <row r="27" spans="1:8">
      <c r="A27" s="17" t="s">
        <v>57</v>
      </c>
      <c r="B27" s="17"/>
      <c r="C27" s="42">
        <f>SUM(C21:C26)</f>
        <v>4364.5</v>
      </c>
      <c r="E27" s="17" t="s">
        <v>10</v>
      </c>
      <c r="F27" s="88"/>
      <c r="G27" s="83">
        <f>SUM(G21:G26)</f>
        <v>5625</v>
      </c>
    </row>
    <row r="28" spans="1:8">
      <c r="A28" s="43" t="s">
        <v>58</v>
      </c>
      <c r="B28" s="43"/>
      <c r="C28" s="44">
        <f>B3-C27</f>
        <v>9.2671999999993204</v>
      </c>
      <c r="E28" s="43" t="s">
        <v>58</v>
      </c>
      <c r="F28" s="93"/>
      <c r="G28" s="84">
        <f>G27-B4</f>
        <v>58.387200000000121</v>
      </c>
    </row>
    <row r="29" spans="1:8">
      <c r="D29" s="41"/>
      <c r="E29" s="41"/>
      <c r="F29" s="94"/>
      <c r="G29" s="41"/>
      <c r="H29" s="41"/>
    </row>
    <row r="30" spans="1:8">
      <c r="D30" s="41"/>
      <c r="E30" s="41"/>
      <c r="F30" s="94"/>
      <c r="G30" s="41"/>
      <c r="H30" s="41"/>
    </row>
    <row r="31" spans="1:8">
      <c r="A31" s="19" t="s">
        <v>63</v>
      </c>
      <c r="B31" s="17"/>
      <c r="C31" s="17"/>
      <c r="D31" s="41"/>
      <c r="E31" s="32" t="s">
        <v>64</v>
      </c>
      <c r="F31" s="88"/>
      <c r="G31" s="17"/>
      <c r="H31" s="41"/>
    </row>
    <row r="32" spans="1:8">
      <c r="A32" s="19" t="s">
        <v>98</v>
      </c>
      <c r="B32" s="17" t="s">
        <v>55</v>
      </c>
      <c r="C32" s="17" t="s">
        <v>56</v>
      </c>
      <c r="D32" s="41"/>
      <c r="E32" s="32" t="s">
        <v>99</v>
      </c>
      <c r="F32" s="88" t="s">
        <v>55</v>
      </c>
      <c r="G32" s="17" t="s">
        <v>56</v>
      </c>
      <c r="H32" s="41"/>
    </row>
    <row r="33" spans="1:8">
      <c r="A33" s="80" t="s">
        <v>108</v>
      </c>
      <c r="B33" s="79">
        <v>200</v>
      </c>
      <c r="C33" s="81">
        <f t="shared" ref="C33" si="2">B33*14.5</f>
        <v>2900</v>
      </c>
      <c r="D33" s="41"/>
      <c r="E33" s="77" t="s">
        <v>106</v>
      </c>
      <c r="F33" s="79">
        <v>100</v>
      </c>
      <c r="G33" s="81">
        <f t="shared" ref="G33:G36" si="3">F33*12.5</f>
        <v>1250</v>
      </c>
      <c r="H33" s="41"/>
    </row>
    <row r="34" spans="1:8">
      <c r="A34" s="17"/>
      <c r="B34" s="17"/>
      <c r="C34" s="18"/>
      <c r="D34" s="41"/>
      <c r="E34" s="77" t="s">
        <v>107</v>
      </c>
      <c r="F34" s="79">
        <v>90</v>
      </c>
      <c r="G34" s="81">
        <f t="shared" si="3"/>
        <v>1125</v>
      </c>
      <c r="H34" s="41"/>
    </row>
    <row r="35" spans="1:8" ht="25.5">
      <c r="A35" s="17"/>
      <c r="B35" s="17"/>
      <c r="C35" s="18"/>
      <c r="D35" s="41"/>
      <c r="E35" s="77" t="s">
        <v>114</v>
      </c>
      <c r="F35" s="79">
        <v>80</v>
      </c>
      <c r="G35" s="81">
        <f t="shared" si="3"/>
        <v>1000</v>
      </c>
      <c r="H35" s="41"/>
    </row>
    <row r="36" spans="1:8">
      <c r="A36" s="17"/>
      <c r="B36" s="17"/>
      <c r="C36" s="18"/>
      <c r="D36" s="41"/>
      <c r="E36" s="77" t="s">
        <v>115</v>
      </c>
      <c r="F36" s="79">
        <v>20</v>
      </c>
      <c r="G36" s="81">
        <f t="shared" si="3"/>
        <v>250</v>
      </c>
      <c r="H36" s="41"/>
    </row>
    <row r="37" spans="1:8">
      <c r="A37" s="17" t="s">
        <v>57</v>
      </c>
      <c r="B37" s="17"/>
      <c r="C37" s="18">
        <f>SUM(C33:C34)</f>
        <v>2900</v>
      </c>
      <c r="D37" s="41"/>
      <c r="E37" s="17" t="s">
        <v>57</v>
      </c>
      <c r="F37" s="88"/>
      <c r="G37" s="18">
        <f>SUM(G33:G36)</f>
        <v>3625</v>
      </c>
      <c r="H37" s="41"/>
    </row>
    <row r="38" spans="1:8">
      <c r="A38" s="43" t="s">
        <v>58</v>
      </c>
      <c r="B38" s="43"/>
      <c r="C38" s="44">
        <f>C3-C37</f>
        <v>2.1651999999999134</v>
      </c>
      <c r="D38" s="41"/>
      <c r="E38" s="43" t="s">
        <v>58</v>
      </c>
      <c r="F38" s="93"/>
      <c r="G38" s="44">
        <f>C4-G37</f>
        <v>68.664800000000469</v>
      </c>
      <c r="H38" s="41"/>
    </row>
    <row r="39" spans="1:8">
      <c r="D39" s="41"/>
      <c r="E39" s="41"/>
      <c r="F39" s="94"/>
      <c r="G39" s="41"/>
      <c r="H39" s="41"/>
    </row>
    <row r="40" spans="1:8">
      <c r="D40" s="41"/>
      <c r="E40" s="41"/>
      <c r="F40" s="94"/>
      <c r="G40" s="41"/>
      <c r="H40" s="41"/>
    </row>
    <row r="41" spans="1:8">
      <c r="C41" t="s">
        <v>68</v>
      </c>
    </row>
    <row r="42" spans="1:8">
      <c r="A42" t="s">
        <v>116</v>
      </c>
      <c r="B42" s="47">
        <f>(C27+G23+1943.94)</f>
        <v>7433.4400000000005</v>
      </c>
      <c r="C42" s="47">
        <f>(C28+G28)</f>
        <v>67.654399999999441</v>
      </c>
    </row>
    <row r="43" spans="1:8">
      <c r="A43" t="s">
        <v>78</v>
      </c>
      <c r="B43" s="47">
        <f>(C37+G37)</f>
        <v>6525</v>
      </c>
      <c r="C43" s="47">
        <f>(C38+G38)</f>
        <v>70.830000000000382</v>
      </c>
    </row>
    <row r="44" spans="1:8">
      <c r="A44" t="s">
        <v>77</v>
      </c>
      <c r="B44" s="47">
        <f>(B16+F12)</f>
        <v>2910</v>
      </c>
      <c r="C44" s="47">
        <f>(B17+F13)</f>
        <v>100.16000000000008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workbookViewId="0">
      <selection activeCell="H31" sqref="H31"/>
    </sheetView>
  </sheetViews>
  <sheetFormatPr defaultRowHeight="15"/>
  <cols>
    <col min="1" max="1" width="34.85546875" customWidth="1"/>
    <col min="2" max="2" width="28" customWidth="1"/>
    <col min="3" max="3" width="25.140625" customWidth="1"/>
  </cols>
  <sheetData>
    <row r="3" spans="1:3">
      <c r="A3" s="26" t="s">
        <v>15</v>
      </c>
      <c r="B3" s="26" t="s">
        <v>1</v>
      </c>
      <c r="C3" s="26" t="s">
        <v>2</v>
      </c>
    </row>
    <row r="4" spans="1:3" ht="30">
      <c r="A4" s="12" t="s">
        <v>33</v>
      </c>
      <c r="B4" s="67">
        <v>13101.111999999999</v>
      </c>
      <c r="C4" s="55">
        <v>9872.73</v>
      </c>
    </row>
    <row r="5" spans="1:3" ht="30">
      <c r="A5" s="12" t="s">
        <v>34</v>
      </c>
      <c r="B5" s="24"/>
      <c r="C5" s="24">
        <v>0</v>
      </c>
    </row>
    <row r="6" spans="1:3">
      <c r="A6" s="12" t="s">
        <v>26</v>
      </c>
      <c r="B6" s="24"/>
      <c r="C6" s="24">
        <v>0</v>
      </c>
    </row>
    <row r="7" spans="1:3">
      <c r="A7" s="12" t="s">
        <v>16</v>
      </c>
      <c r="B7" s="24">
        <v>8421.14</v>
      </c>
      <c r="C7" s="24">
        <v>538.79999999999995</v>
      </c>
    </row>
    <row r="8" spans="1:3">
      <c r="A8" s="12" t="s">
        <v>47</v>
      </c>
      <c r="B8" s="24">
        <v>714.99</v>
      </c>
      <c r="C8" s="24">
        <v>6346</v>
      </c>
    </row>
    <row r="9" spans="1:3" ht="45">
      <c r="A9" s="12" t="s">
        <v>35</v>
      </c>
      <c r="B9" s="24"/>
      <c r="C9" s="24">
        <v>0</v>
      </c>
    </row>
    <row r="10" spans="1:3" ht="30">
      <c r="A10" s="12" t="s">
        <v>31</v>
      </c>
      <c r="B10" s="24"/>
      <c r="C10" s="24">
        <v>0</v>
      </c>
    </row>
    <row r="11" spans="1:3">
      <c r="A11" s="12" t="s">
        <v>36</v>
      </c>
      <c r="B11" s="24">
        <v>3861.57</v>
      </c>
      <c r="C11" s="24">
        <v>2910</v>
      </c>
    </row>
    <row r="12" spans="1:3" ht="45">
      <c r="A12" s="13" t="s">
        <v>9</v>
      </c>
      <c r="B12" s="24">
        <v>8658.68</v>
      </c>
      <c r="C12" s="24">
        <v>6525</v>
      </c>
    </row>
    <row r="13" spans="1:3" s="95" customFormat="1">
      <c r="A13" s="46" t="s">
        <v>10</v>
      </c>
      <c r="B13" s="14">
        <f>SUM(B4:B12)</f>
        <v>34757.491999999998</v>
      </c>
      <c r="C13" s="14">
        <f>SUM(C4:C12)</f>
        <v>26192.53</v>
      </c>
    </row>
  </sheetData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7"/>
  <sheetViews>
    <sheetView workbookViewId="0">
      <selection activeCell="C10" sqref="C10:F10"/>
    </sheetView>
  </sheetViews>
  <sheetFormatPr defaultRowHeight="15"/>
  <cols>
    <col min="1" max="1" width="25" customWidth="1"/>
    <col min="2" max="2" width="20.85546875" customWidth="1"/>
    <col min="3" max="3" width="24" customWidth="1"/>
    <col min="4" max="4" width="13.140625" bestFit="1" customWidth="1"/>
  </cols>
  <sheetData>
    <row r="3" spans="1:5">
      <c r="A3" s="7"/>
      <c r="B3" s="8" t="s">
        <v>18</v>
      </c>
      <c r="C3" s="8" t="s">
        <v>19</v>
      </c>
    </row>
    <row r="4" spans="1:5">
      <c r="A4" s="7" t="s">
        <v>37</v>
      </c>
      <c r="B4" s="9">
        <v>81031.3</v>
      </c>
      <c r="C4" s="9">
        <v>61063.53</v>
      </c>
    </row>
    <row r="5" spans="1:5">
      <c r="A5" s="7" t="s">
        <v>38</v>
      </c>
      <c r="B5" s="10">
        <v>34757.49</v>
      </c>
      <c r="C5" s="10">
        <v>26192.53</v>
      </c>
    </row>
    <row r="6" spans="1:5" ht="28.5">
      <c r="A6" s="46" t="s">
        <v>39</v>
      </c>
      <c r="B6" s="45">
        <f>SUM(B4:B5)</f>
        <v>115788.79000000001</v>
      </c>
      <c r="C6" s="45">
        <f>SUM(C4:C5)</f>
        <v>87256.06</v>
      </c>
    </row>
    <row r="12" spans="1:5">
      <c r="C12" s="113"/>
      <c r="D12" s="113"/>
      <c r="E12" s="41"/>
    </row>
    <row r="13" spans="1:5">
      <c r="C13" s="113"/>
      <c r="D13" s="113"/>
      <c r="E13" s="41"/>
    </row>
    <row r="14" spans="1:5">
      <c r="C14" s="41"/>
      <c r="D14" s="41"/>
      <c r="E14" s="41"/>
    </row>
    <row r="15" spans="1:5">
      <c r="C15" s="41"/>
      <c r="D15" s="41"/>
      <c r="E15" s="41"/>
    </row>
    <row r="16" spans="1:5">
      <c r="C16" s="41"/>
      <c r="D16" s="41"/>
      <c r="E16" s="41"/>
    </row>
    <row r="17" spans="3:5">
      <c r="C17" s="41"/>
      <c r="D17" s="41"/>
      <c r="E17" s="41"/>
    </row>
  </sheetData>
  <mergeCells count="2">
    <mergeCell ref="C12:C13"/>
    <mergeCell ref="D12:D1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workbookViewId="0">
      <selection activeCell="G18" sqref="G18"/>
    </sheetView>
  </sheetViews>
  <sheetFormatPr defaultRowHeight="15"/>
  <cols>
    <col min="1" max="1" width="58.7109375" customWidth="1"/>
    <col min="2" max="2" width="21.7109375" customWidth="1"/>
    <col min="3" max="3" width="29.140625" customWidth="1"/>
    <col min="4" max="4" width="12" bestFit="1" customWidth="1"/>
    <col min="6" max="6" width="37.7109375" customWidth="1"/>
    <col min="7" max="7" width="14.28515625" bestFit="1" customWidth="1"/>
    <col min="8" max="8" width="17.28515625" bestFit="1" customWidth="1"/>
  </cols>
  <sheetData>
    <row r="2" spans="1:8" ht="15.75">
      <c r="A2" s="21" t="s">
        <v>118</v>
      </c>
      <c r="B2" s="21" t="s">
        <v>1</v>
      </c>
      <c r="C2" s="21" t="s">
        <v>2</v>
      </c>
    </row>
    <row r="3" spans="1:8" ht="30">
      <c r="A3" s="49" t="s">
        <v>3</v>
      </c>
      <c r="B3" s="67">
        <v>61824.611520000006</v>
      </c>
      <c r="C3" s="25">
        <v>46589.760000000002</v>
      </c>
      <c r="F3" s="23" t="s">
        <v>40</v>
      </c>
      <c r="G3" s="11" t="s">
        <v>1</v>
      </c>
      <c r="H3" s="11" t="s">
        <v>2</v>
      </c>
    </row>
    <row r="4" spans="1:8" ht="30">
      <c r="A4" s="49" t="s">
        <v>4</v>
      </c>
      <c r="B4" s="25">
        <v>6590.61</v>
      </c>
      <c r="C4" s="25">
        <v>4966.55</v>
      </c>
      <c r="F4" s="22" t="s">
        <v>41</v>
      </c>
      <c r="G4" s="24">
        <f>SUM(B3+B4+B5)</f>
        <v>72333.431520000013</v>
      </c>
      <c r="H4" s="24">
        <f>SUM(C3+C4+C5)</f>
        <v>54508.990000000005</v>
      </c>
    </row>
    <row r="5" spans="1:8" ht="45.75" thickBot="1">
      <c r="A5" s="49" t="s">
        <v>5</v>
      </c>
      <c r="B5" s="25">
        <v>3918.21</v>
      </c>
      <c r="C5" s="25">
        <v>2952.68</v>
      </c>
      <c r="D5" s="47">
        <f>SUM(C3:C5)</f>
        <v>54508.990000000005</v>
      </c>
      <c r="F5" s="13" t="s">
        <v>9</v>
      </c>
      <c r="G5" s="24">
        <f>B9</f>
        <v>23520.13</v>
      </c>
      <c r="H5" s="15">
        <f>C9</f>
        <v>17724.29</v>
      </c>
    </row>
    <row r="6" spans="1:8" ht="30">
      <c r="A6" s="22" t="s">
        <v>6</v>
      </c>
      <c r="B6" s="25">
        <v>4112.24</v>
      </c>
      <c r="C6" s="25">
        <v>3098.9</v>
      </c>
      <c r="F6" s="22" t="s">
        <v>42</v>
      </c>
      <c r="G6" s="24">
        <f>B6</f>
        <v>4112.24</v>
      </c>
      <c r="H6" s="25">
        <f>C6</f>
        <v>3098.9</v>
      </c>
    </row>
    <row r="7" spans="1:8" ht="30">
      <c r="A7" s="49" t="s">
        <v>7</v>
      </c>
      <c r="B7" s="66">
        <v>1359.03</v>
      </c>
      <c r="C7" s="25">
        <v>1024.1400000000001</v>
      </c>
      <c r="F7" s="22" t="s">
        <v>49</v>
      </c>
      <c r="G7" s="24">
        <f>B8</f>
        <v>6133.53</v>
      </c>
      <c r="H7" s="25">
        <f>C8</f>
        <v>4622.1000000000004</v>
      </c>
    </row>
    <row r="8" spans="1:8" ht="30">
      <c r="A8" s="13" t="s">
        <v>8</v>
      </c>
      <c r="B8" s="25">
        <v>6133.53</v>
      </c>
      <c r="C8" s="25">
        <v>4622.1000000000004</v>
      </c>
      <c r="F8" s="22" t="s">
        <v>43</v>
      </c>
      <c r="G8" s="24">
        <f>B7</f>
        <v>1359.03</v>
      </c>
      <c r="H8" s="24">
        <f>C7</f>
        <v>1024.1400000000001</v>
      </c>
    </row>
    <row r="9" spans="1:8" ht="30">
      <c r="A9" s="13" t="s">
        <v>9</v>
      </c>
      <c r="B9" s="25">
        <v>23520.13</v>
      </c>
      <c r="C9" s="25">
        <v>17724.29</v>
      </c>
      <c r="F9" s="23" t="s">
        <v>10</v>
      </c>
      <c r="G9" s="14">
        <f>SUM(G4:G8)</f>
        <v>107458.36152000002</v>
      </c>
      <c r="H9" s="14">
        <f>SUM(H4:H8)</f>
        <v>80978.42</v>
      </c>
    </row>
    <row r="10" spans="1:8">
      <c r="A10" s="22"/>
      <c r="B10" s="108">
        <f>SUM(B3:B9)</f>
        <v>107458.36152000002</v>
      </c>
      <c r="C10" s="108">
        <f>SUM(C3:C9)</f>
        <v>80978.420000000013</v>
      </c>
    </row>
    <row r="11" spans="1:8" ht="16.5" customHeight="1">
      <c r="A11" s="22" t="s">
        <v>10</v>
      </c>
      <c r="B11" s="108"/>
      <c r="C11" s="108"/>
    </row>
    <row r="12" spans="1:8" ht="29.25" thickBot="1">
      <c r="F12" s="104"/>
      <c r="G12" s="104" t="s">
        <v>18</v>
      </c>
      <c r="H12" s="104" t="s">
        <v>19</v>
      </c>
    </row>
    <row r="13" spans="1:8" ht="30.75" thickBot="1">
      <c r="A13" s="1" t="s">
        <v>11</v>
      </c>
      <c r="B13" s="2" t="s">
        <v>1</v>
      </c>
      <c r="C13" s="2" t="s">
        <v>2</v>
      </c>
      <c r="F13" s="54" t="s">
        <v>44</v>
      </c>
      <c r="G13" s="107">
        <v>116660.23</v>
      </c>
      <c r="H13" s="55">
        <v>87912.77</v>
      </c>
    </row>
    <row r="14" spans="1:8" ht="16.5" thickBot="1">
      <c r="A14" s="3" t="s">
        <v>12</v>
      </c>
      <c r="B14" s="96">
        <v>107458.36</v>
      </c>
      <c r="C14" s="96">
        <v>80978.42</v>
      </c>
      <c r="F14" s="54" t="s">
        <v>45</v>
      </c>
      <c r="G14" s="56">
        <v>115788.79000000001</v>
      </c>
      <c r="H14" s="56">
        <v>87256.06</v>
      </c>
    </row>
    <row r="15" spans="1:8" ht="16.5" thickBot="1">
      <c r="A15" s="3" t="s">
        <v>13</v>
      </c>
      <c r="B15" s="96">
        <v>9201.8700000000008</v>
      </c>
      <c r="C15" s="96">
        <v>6934.35</v>
      </c>
      <c r="F15" s="54"/>
      <c r="G15" s="114">
        <v>871.45</v>
      </c>
      <c r="H15" s="115">
        <f>(H13-H14)</f>
        <v>656.7100000000064</v>
      </c>
    </row>
    <row r="16" spans="1:8" ht="19.5" thickBot="1">
      <c r="A16" s="98" t="s">
        <v>14</v>
      </c>
      <c r="B16" s="99">
        <f>SUM(B14:B15)</f>
        <v>116660.23</v>
      </c>
      <c r="C16" s="100">
        <f>SUM(C14:C15)</f>
        <v>87912.77</v>
      </c>
      <c r="F16" s="54"/>
      <c r="G16" s="114"/>
      <c r="H16" s="115"/>
    </row>
    <row r="17" spans="1:8">
      <c r="A17" s="101"/>
      <c r="B17" s="102"/>
      <c r="C17" s="103"/>
      <c r="F17" s="54" t="s">
        <v>46</v>
      </c>
      <c r="G17" s="114"/>
      <c r="H17" s="115"/>
    </row>
    <row r="18" spans="1:8">
      <c r="A18" s="116"/>
      <c r="B18" s="117"/>
      <c r="C18" s="117"/>
    </row>
    <row r="19" spans="1:8">
      <c r="A19" s="116"/>
      <c r="B19" s="117"/>
      <c r="C19" s="117"/>
    </row>
    <row r="20" spans="1:8" ht="28.5">
      <c r="A20" s="68" t="s">
        <v>117</v>
      </c>
      <c r="B20" s="68" t="s">
        <v>1</v>
      </c>
      <c r="C20" s="68" t="s">
        <v>2</v>
      </c>
      <c r="F20" s="29" t="s">
        <v>119</v>
      </c>
      <c r="G20" s="11" t="s">
        <v>18</v>
      </c>
      <c r="H20" s="11" t="s">
        <v>19</v>
      </c>
    </row>
    <row r="21" spans="1:8">
      <c r="A21" s="70" t="s">
        <v>81</v>
      </c>
      <c r="B21" s="9">
        <v>3</v>
      </c>
      <c r="C21" s="71">
        <v>2.2599999999999998</v>
      </c>
      <c r="D21" s="58"/>
      <c r="F21" s="17" t="s">
        <v>70</v>
      </c>
      <c r="G21" s="18">
        <v>89.77</v>
      </c>
      <c r="H21" s="18">
        <v>67.650000000000006</v>
      </c>
    </row>
    <row r="22" spans="1:8">
      <c r="A22" s="70" t="s">
        <v>82</v>
      </c>
      <c r="B22" s="9">
        <v>11.54</v>
      </c>
      <c r="C22" s="71">
        <v>8.6999999999999993</v>
      </c>
      <c r="D22" s="58"/>
      <c r="F22" s="17" t="s">
        <v>71</v>
      </c>
      <c r="G22" s="18">
        <v>93.99</v>
      </c>
      <c r="H22" s="18">
        <v>70.83</v>
      </c>
    </row>
    <row r="23" spans="1:8">
      <c r="A23" s="70" t="s">
        <v>83</v>
      </c>
      <c r="B23" s="31">
        <v>15.76</v>
      </c>
      <c r="C23" s="71">
        <v>11.88</v>
      </c>
      <c r="D23" s="58"/>
      <c r="F23" s="17" t="s">
        <v>73</v>
      </c>
      <c r="G23" s="18">
        <v>7.0000000000000007E-2</v>
      </c>
      <c r="H23" s="18">
        <v>0.05</v>
      </c>
    </row>
    <row r="24" spans="1:8">
      <c r="A24" s="70" t="s">
        <v>84</v>
      </c>
      <c r="B24" s="31">
        <v>1.71</v>
      </c>
      <c r="C24" s="71">
        <v>1.29</v>
      </c>
      <c r="D24" s="58"/>
      <c r="F24" s="17" t="s">
        <v>72</v>
      </c>
      <c r="G24" s="18">
        <v>471.88</v>
      </c>
      <c r="H24" s="18">
        <v>355.6</v>
      </c>
    </row>
    <row r="25" spans="1:8">
      <c r="A25" s="70" t="s">
        <v>85</v>
      </c>
      <c r="B25" s="31">
        <v>182.99</v>
      </c>
      <c r="C25" s="71">
        <v>137.9</v>
      </c>
      <c r="D25" s="58"/>
      <c r="F25" s="17" t="s">
        <v>51</v>
      </c>
      <c r="G25" s="18">
        <v>12.1</v>
      </c>
      <c r="H25" s="18">
        <v>9.1199999999999992</v>
      </c>
    </row>
    <row r="26" spans="1:8">
      <c r="A26" s="70" t="s">
        <v>86</v>
      </c>
      <c r="B26" s="31">
        <v>0.04</v>
      </c>
      <c r="C26" s="71">
        <v>0.03</v>
      </c>
      <c r="D26" s="58"/>
      <c r="F26" s="17" t="s">
        <v>74</v>
      </c>
      <c r="G26" s="18">
        <v>29.7</v>
      </c>
      <c r="H26" s="18">
        <v>22.38</v>
      </c>
    </row>
    <row r="27" spans="1:8">
      <c r="A27" s="70" t="s">
        <v>87</v>
      </c>
      <c r="B27" s="31">
        <v>0.12</v>
      </c>
      <c r="C27" s="71">
        <v>0.09</v>
      </c>
      <c r="D27" s="58"/>
      <c r="F27" s="17" t="s">
        <v>120</v>
      </c>
      <c r="G27" s="18">
        <v>23.87</v>
      </c>
      <c r="H27" s="61">
        <v>17.989999999999998</v>
      </c>
    </row>
    <row r="28" spans="1:8" s="59" customFormat="1">
      <c r="A28" s="70" t="s">
        <v>88</v>
      </c>
      <c r="B28" s="31">
        <v>76.16</v>
      </c>
      <c r="C28" s="71">
        <v>57.39</v>
      </c>
      <c r="F28" s="60" t="s">
        <v>77</v>
      </c>
      <c r="G28" s="61">
        <v>132.91</v>
      </c>
      <c r="H28" s="61">
        <v>100.16</v>
      </c>
    </row>
    <row r="29" spans="1:8">
      <c r="A29" s="70" t="s">
        <v>89</v>
      </c>
      <c r="B29" s="31">
        <v>136.18</v>
      </c>
      <c r="C29" s="71">
        <v>102.62</v>
      </c>
      <c r="F29" s="17" t="s">
        <v>75</v>
      </c>
      <c r="G29" s="18">
        <v>17.16</v>
      </c>
      <c r="H29" s="18">
        <v>12.93</v>
      </c>
    </row>
    <row r="30" spans="1:8" ht="15" customHeight="1">
      <c r="A30" s="70" t="s">
        <v>90</v>
      </c>
      <c r="B30" s="31">
        <v>2456.46</v>
      </c>
      <c r="C30" s="71">
        <v>1851.14</v>
      </c>
      <c r="F30" s="27" t="s">
        <v>10</v>
      </c>
      <c r="G30" s="28">
        <f>SUM(G21:G29)</f>
        <v>871.45</v>
      </c>
      <c r="H30" s="64">
        <f>SUM(H21:H29)</f>
        <v>656.71</v>
      </c>
    </row>
    <row r="31" spans="1:8">
      <c r="A31" s="73" t="s">
        <v>91</v>
      </c>
      <c r="B31" s="31">
        <v>5611.23</v>
      </c>
      <c r="C31" s="71">
        <v>4228.51</v>
      </c>
      <c r="D31" s="105"/>
    </row>
    <row r="32" spans="1:8" ht="15.75" customHeight="1">
      <c r="A32" s="73" t="s">
        <v>92</v>
      </c>
      <c r="B32" s="31">
        <v>17.53</v>
      </c>
      <c r="C32" s="72">
        <v>13.21</v>
      </c>
      <c r="H32" s="106"/>
    </row>
    <row r="33" spans="1:3">
      <c r="A33" s="73" t="s">
        <v>93</v>
      </c>
      <c r="B33" s="31">
        <v>661.97</v>
      </c>
      <c r="C33" s="71">
        <v>498.85</v>
      </c>
    </row>
    <row r="34" spans="1:3" ht="15.75">
      <c r="A34" s="73" t="s">
        <v>74</v>
      </c>
      <c r="B34" s="31">
        <v>27.18</v>
      </c>
      <c r="C34" s="72">
        <v>20.48</v>
      </c>
    </row>
    <row r="35" spans="1:3">
      <c r="A35" s="118" t="s">
        <v>10</v>
      </c>
      <c r="B35" s="119">
        <f>SUM(B21:B34)</f>
        <v>9201.869999999999</v>
      </c>
      <c r="C35" s="119">
        <f>SUM(C21:C34)</f>
        <v>6934.35</v>
      </c>
    </row>
    <row r="36" spans="1:3">
      <c r="A36" s="118"/>
      <c r="B36" s="119"/>
      <c r="C36" s="119"/>
    </row>
  </sheetData>
  <mergeCells count="10">
    <mergeCell ref="A35:A36"/>
    <mergeCell ref="B35:B36"/>
    <mergeCell ref="C35:C36"/>
    <mergeCell ref="B10:B11"/>
    <mergeCell ref="C10:C11"/>
    <mergeCell ref="G15:G17"/>
    <mergeCell ref="H15:H17"/>
    <mergeCell ref="A18:A19"/>
    <mergeCell ref="B18:B19"/>
    <mergeCell ref="C18:C19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RISORSE 22.23</vt:lpstr>
      <vt:lpstr>ECONOMIE 21.22</vt:lpstr>
      <vt:lpstr>TOTALI</vt:lpstr>
      <vt:lpstr>ACCANTONAMENTO</vt:lpstr>
      <vt:lpstr>DOCENTI</vt:lpstr>
      <vt:lpstr>AA - CS DIVISIONE FIS</vt:lpstr>
      <vt:lpstr>ATA</vt:lpstr>
      <vt:lpstr>TOTALE ATA E DOCENTI</vt:lpstr>
      <vt:lpstr>POS AL 16 MARZO 2023</vt:lpstr>
      <vt:lpstr>POS DOPO PAGAMENTI NOV.2023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utente</cp:lastModifiedBy>
  <dcterms:created xsi:type="dcterms:W3CDTF">2022-02-01T12:41:28Z</dcterms:created>
  <dcterms:modified xsi:type="dcterms:W3CDTF">2024-05-22T09:22:57Z</dcterms:modified>
</cp:coreProperties>
</file>