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serveriis\Dati\Segr.amm Micaela\BAR e DISTRIBUTORI\2022 bar\bando e allegati\"/>
    </mc:Choice>
  </mc:AlternateContent>
  <xr:revisionPtr revIDLastSave="0" documentId="13_ncr:1_{56BA6477-C549-4EF8-9CA6-CECF2DBEB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zioni per compilazione" sheetId="8" r:id="rId1"/>
    <sheet name="PEF_BAR" sheetId="1" r:id="rId2"/>
    <sheet name="LIST. PREZZI BAR" sheetId="2" r:id="rId3"/>
    <sheet name="LIST. MATERIE PRIME BAR " sheetId="3" r:id="rId4"/>
    <sheet name="BAR_DETTAGLIO RICAVI" sheetId="5" r:id="rId5"/>
    <sheet name="BAR_DETTAGLIO COSTI" sheetId="4" r:id="rId6"/>
    <sheet name="AMMORTAMENTO" sheetId="7" r:id="rId7"/>
    <sheet name="ONERI FINANZIARI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6" l="1"/>
  <c r="B1" i="7"/>
  <c r="B1" i="4"/>
  <c r="B1" i="5"/>
  <c r="C1" i="3"/>
  <c r="B1" i="2"/>
  <c r="B9" i="4"/>
  <c r="B11" i="4" l="1"/>
  <c r="B5" i="6" l="1"/>
  <c r="B6" i="6" s="1"/>
  <c r="E7" i="6" s="1"/>
  <c r="E32" i="1" s="1"/>
  <c r="E5" i="6"/>
  <c r="C32" i="1" s="1"/>
  <c r="E6" i="6" l="1"/>
  <c r="D32" i="1" s="1"/>
  <c r="B7" i="6"/>
  <c r="E8" i="6" s="1"/>
  <c r="F32" i="1" s="1"/>
  <c r="B14" i="5"/>
  <c r="B8" i="6" l="1"/>
  <c r="E9" i="6" s="1"/>
  <c r="G32" i="1" s="1"/>
  <c r="B10" i="5"/>
  <c r="B13" i="5" s="1"/>
  <c r="B15" i="5" s="1"/>
  <c r="B9" i="6" l="1"/>
  <c r="F4" i="7"/>
  <c r="C6" i="7"/>
  <c r="F5" i="7"/>
  <c r="F6" i="7" l="1"/>
  <c r="D25" i="1" s="1"/>
  <c r="G25" i="1" l="1"/>
  <c r="C25" i="1"/>
  <c r="C28" i="1" s="1"/>
  <c r="F25" i="1"/>
  <c r="E25" i="1"/>
  <c r="B6" i="4"/>
  <c r="D5" i="3"/>
  <c r="H26" i="1" l="1"/>
  <c r="H32" i="1" l="1"/>
  <c r="D28" i="1"/>
  <c r="E28" i="1"/>
  <c r="F28" i="1"/>
  <c r="G28" i="1"/>
  <c r="H18" i="1"/>
  <c r="H19" i="1"/>
  <c r="D15" i="1"/>
  <c r="E15" i="1"/>
  <c r="F15" i="1"/>
  <c r="G15" i="1"/>
  <c r="C15" i="1"/>
  <c r="D13" i="1"/>
  <c r="E13" i="1"/>
  <c r="F13" i="1"/>
  <c r="G13" i="1"/>
  <c r="C13" i="1"/>
  <c r="D12" i="1"/>
  <c r="E12" i="1"/>
  <c r="F12" i="1"/>
  <c r="G12" i="1"/>
  <c r="C12" i="1"/>
  <c r="B23" i="4"/>
  <c r="B15" i="4"/>
  <c r="G16" i="1" s="1"/>
  <c r="B20" i="4"/>
  <c r="E14" i="1" s="1"/>
  <c r="C7" i="1"/>
  <c r="C9" i="1" s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39" i="3" l="1"/>
  <c r="B4" i="4" s="1"/>
  <c r="C11" i="1" s="1"/>
  <c r="D17" i="1"/>
  <c r="E17" i="1"/>
  <c r="F14" i="1"/>
  <c r="C14" i="1"/>
  <c r="D14" i="1"/>
  <c r="G17" i="1"/>
  <c r="F16" i="1"/>
  <c r="G14" i="1"/>
  <c r="E16" i="1"/>
  <c r="F17" i="1"/>
  <c r="C16" i="1"/>
  <c r="D16" i="1"/>
  <c r="C17" i="1"/>
  <c r="H28" i="1"/>
  <c r="H13" i="1"/>
  <c r="H12" i="1"/>
  <c r="H25" i="1"/>
  <c r="H15" i="1"/>
  <c r="B28" i="4" l="1"/>
  <c r="D11" i="1"/>
  <c r="D21" i="1" s="1"/>
  <c r="G11" i="1"/>
  <c r="G21" i="1" s="1"/>
  <c r="F11" i="1"/>
  <c r="F21" i="1" s="1"/>
  <c r="C38" i="1"/>
  <c r="E11" i="1"/>
  <c r="E21" i="1" s="1"/>
  <c r="H16" i="1"/>
  <c r="H17" i="1"/>
  <c r="H14" i="1"/>
  <c r="G7" i="1"/>
  <c r="G9" i="1" s="1"/>
  <c r="E7" i="1"/>
  <c r="E9" i="1" s="1"/>
  <c r="F7" i="1"/>
  <c r="F9" i="1" s="1"/>
  <c r="D7" i="1"/>
  <c r="D9" i="1" s="1"/>
  <c r="C21" i="1" l="1"/>
  <c r="C23" i="1" s="1"/>
  <c r="C30" i="1" s="1"/>
  <c r="C34" i="1" s="1"/>
  <c r="C37" i="1" s="1"/>
  <c r="C36" i="1" s="1"/>
  <c r="C39" i="1" s="1"/>
  <c r="E38" i="1"/>
  <c r="D38" i="1"/>
  <c r="H11" i="1"/>
  <c r="F38" i="1"/>
  <c r="G38" i="1"/>
  <c r="G23" i="1"/>
  <c r="G30" i="1" s="1"/>
  <c r="G34" i="1" s="1"/>
  <c r="G37" i="1" s="1"/>
  <c r="D23" i="1"/>
  <c r="D30" i="1" s="1"/>
  <c r="E23" i="1"/>
  <c r="E30" i="1" s="1"/>
  <c r="E34" i="1" s="1"/>
  <c r="F23" i="1"/>
  <c r="F30" i="1" s="1"/>
  <c r="F34" i="1" s="1"/>
  <c r="F37" i="1" s="1"/>
  <c r="H7" i="1"/>
  <c r="H21" i="1" l="1"/>
  <c r="G36" i="1"/>
  <c r="G39" i="1" s="1"/>
  <c r="H38" i="1"/>
  <c r="D34" i="1"/>
  <c r="D37" i="1" s="1"/>
  <c r="D36" i="1" s="1"/>
  <c r="D39" i="1" s="1"/>
  <c r="E37" i="1"/>
  <c r="E36" i="1" s="1"/>
  <c r="E39" i="1" s="1"/>
  <c r="F36" i="1"/>
  <c r="F39" i="1" s="1"/>
  <c r="H9" i="1"/>
  <c r="H23" i="1" l="1"/>
  <c r="H30" i="1" l="1"/>
  <c r="H34" i="1" l="1"/>
  <c r="H39" i="1" l="1"/>
  <c r="H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2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Valutare se inserire le materie prime per la cottura di tali dolci, oppure l'acquisto presso un altro fornitore/bar proprio ma esterno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2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Distinguere rispetto le figure professionali.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4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un costo per ogni tipologia di macchinario, ai fini del calcolo della quota di ammortamento 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il costo per ogni tipologia di allestimento, ai fini del calcolo dell'ammortamento</t>
        </r>
      </text>
    </comment>
  </commentList>
</comments>
</file>

<file path=xl/sharedStrings.xml><?xml version="1.0" encoding="utf-8"?>
<sst xmlns="http://schemas.openxmlformats.org/spreadsheetml/2006/main" count="217" uniqueCount="180">
  <si>
    <t>CONTO ECONOMICO</t>
  </si>
  <si>
    <t>Anno 1</t>
  </si>
  <si>
    <t>Anno 2</t>
  </si>
  <si>
    <t>Anno 3</t>
  </si>
  <si>
    <t>Anno 4</t>
  </si>
  <si>
    <t>Anno 5</t>
  </si>
  <si>
    <t>TOTALE</t>
  </si>
  <si>
    <t>(+)</t>
  </si>
  <si>
    <t>Fatturato (ricavi delle vendite e prestazione)</t>
  </si>
  <si>
    <t>(A) Ricavi Totali</t>
  </si>
  <si>
    <t>(-)</t>
  </si>
  <si>
    <t>Spese di trasporto</t>
  </si>
  <si>
    <t>Utenze</t>
  </si>
  <si>
    <t>Costo del personale</t>
  </si>
  <si>
    <t>Manutenzione</t>
  </si>
  <si>
    <t>Oneri diversi di gestione</t>
  </si>
  <si>
    <t>(B) Costi operativi totali</t>
  </si>
  <si>
    <t>( C) Margine operativo lordo (A) - (B)</t>
  </si>
  <si>
    <t>Ammortamento beni materiali</t>
  </si>
  <si>
    <t>Ammortamento beni immateriali</t>
  </si>
  <si>
    <t>(D) Totale ammortamenti e accantonamenti</t>
  </si>
  <si>
    <t>(E) Margine operativo netto</t>
  </si>
  <si>
    <t>Oneri finanziari</t>
  </si>
  <si>
    <t>(G) Utile ante imposte</t>
  </si>
  <si>
    <t>Imposte e tasse</t>
  </si>
  <si>
    <t>(H) Utile netto</t>
  </si>
  <si>
    <t>Descrizione</t>
  </si>
  <si>
    <t>Prezzo</t>
  </si>
  <si>
    <t>Quantità presuntive</t>
  </si>
  <si>
    <t>CAFFETTERIA</t>
  </si>
  <si>
    <t>Caffè decaffeinato</t>
  </si>
  <si>
    <t>Cappuccino</t>
  </si>
  <si>
    <t>BEVANDE</t>
  </si>
  <si>
    <t>Succhi di frutta in vetro</t>
  </si>
  <si>
    <t>DOLCI E DESSERT</t>
  </si>
  <si>
    <t>Frutta fresca</t>
  </si>
  <si>
    <t>GASTRONOMIA</t>
  </si>
  <si>
    <t>Altre</t>
  </si>
  <si>
    <t>Costo</t>
  </si>
  <si>
    <t>Costo complessivo</t>
  </si>
  <si>
    <t>Totale</t>
  </si>
  <si>
    <t>INVESTIMENTI</t>
  </si>
  <si>
    <t>AMMORTAMENTO</t>
  </si>
  <si>
    <t>Importo</t>
  </si>
  <si>
    <t>Descrizione Prodotto</t>
  </si>
  <si>
    <t>Macchinari</t>
  </si>
  <si>
    <t>COSTI</t>
  </si>
  <si>
    <t>Materie prime</t>
  </si>
  <si>
    <t>Utenze (energia elettrica, riscaldamento locali, acqua ecc.)</t>
  </si>
  <si>
    <t>Licenze</t>
  </si>
  <si>
    <t>Commercialista</t>
  </si>
  <si>
    <t>Permessi ASL</t>
  </si>
  <si>
    <t>Altri</t>
  </si>
  <si>
    <t>Costo annuo personale addetto complessivo</t>
  </si>
  <si>
    <t xml:space="preserve">Assicurazioni </t>
  </si>
  <si>
    <t>RC attività</t>
  </si>
  <si>
    <t>Furto incendio</t>
  </si>
  <si>
    <t xml:space="preserve">RCT </t>
  </si>
  <si>
    <t>RICAVI</t>
  </si>
  <si>
    <t>N. consumatori giornalieri</t>
  </si>
  <si>
    <t>N. vendite presuntive al giorno per utilizzatore</t>
  </si>
  <si>
    <t>N. vendite complessive</t>
  </si>
  <si>
    <t>FATTURATO MEDIO ANNUO</t>
  </si>
  <si>
    <t>Alunni</t>
  </si>
  <si>
    <t>Dipendenti</t>
  </si>
  <si>
    <t>Percentuale (discrezionale) %</t>
  </si>
  <si>
    <t>Numero/Importo</t>
  </si>
  <si>
    <t>Spese di trasporto per consegna</t>
  </si>
  <si>
    <t>N. consegne (annuali)</t>
  </si>
  <si>
    <t>Manutenzione ordinaria</t>
  </si>
  <si>
    <t>N. ore per intervento</t>
  </si>
  <si>
    <t xml:space="preserve">Costo orario </t>
  </si>
  <si>
    <t>Spese generali</t>
  </si>
  <si>
    <t>Assicurazioni</t>
  </si>
  <si>
    <t>Spese generali ( consulenze etc)</t>
  </si>
  <si>
    <t>IRES (24%)</t>
  </si>
  <si>
    <t>IRAP (3,9%)</t>
  </si>
  <si>
    <t>Tasso d'interesse</t>
  </si>
  <si>
    <t>Anni concessione</t>
  </si>
  <si>
    <t>Interesse annuo</t>
  </si>
  <si>
    <t>Arredi per allestimento dei locali bar</t>
  </si>
  <si>
    <t>COSTI DI INVESTIMENTO TOTALI</t>
  </si>
  <si>
    <t>Importo (annuale)</t>
  </si>
  <si>
    <t>N. giorni lavorativi (anno)</t>
  </si>
  <si>
    <t>N. consegne (giorno)</t>
  </si>
  <si>
    <t>Stipendio annuo 1 unità di personale addetto (per figura professionale)</t>
  </si>
  <si>
    <t>N. personale adetto (per figura professionale)</t>
  </si>
  <si>
    <t>N. interventi tot.</t>
  </si>
  <si>
    <t>QUOTA DI AMMORTAMENTO TOTALE (ANNO)</t>
  </si>
  <si>
    <t>Costi per materie prime, sussidiarie, di consumo e merci</t>
  </si>
  <si>
    <t>Importo complessivo</t>
  </si>
  <si>
    <t>Caffè d’orzo</t>
  </si>
  <si>
    <t>Cioccolata calda</t>
  </si>
  <si>
    <t xml:space="preserve">Latte </t>
  </si>
  <si>
    <t>Tè e infusi</t>
  </si>
  <si>
    <t>PASTICCERIA</t>
  </si>
  <si>
    <t>BIBITE FREDDE</t>
  </si>
  <si>
    <t>Succhi di frutta in bottiglia</t>
  </si>
  <si>
    <t>Spremuta di arancia</t>
  </si>
  <si>
    <t>Toast</t>
  </si>
  <si>
    <t>Piadine</t>
  </si>
  <si>
    <t>Anno</t>
  </si>
  <si>
    <t xml:space="preserve">Prezzo medio del prodotto erogato </t>
  </si>
  <si>
    <t>Caffè espresso/macchiato</t>
  </si>
  <si>
    <t>Latte macchiato</t>
  </si>
  <si>
    <t>Brioches e lievitati</t>
  </si>
  <si>
    <t>Frolle/Paste assortite</t>
  </si>
  <si>
    <t>Bevande gassate in bottiglia/ the freddo</t>
  </si>
  <si>
    <t>Bottiglia di acqua naturale /frizzante (50 cl.)</t>
  </si>
  <si>
    <t>Bottiglia di acqua naturale/frizzante (1,5 l.)</t>
  </si>
  <si>
    <t>Panini assortiti caldi</t>
  </si>
  <si>
    <t>panini imbottiti</t>
  </si>
  <si>
    <t>focaccia trancio</t>
  </si>
  <si>
    <t>focaccia farcita trancio</t>
  </si>
  <si>
    <t>pizza margherita trancio</t>
  </si>
  <si>
    <t>pizza farcita trancio</t>
  </si>
  <si>
    <t>insalata mista (mozzarella/tonno/altro) + pane</t>
  </si>
  <si>
    <t>piatto affettati a scelta + pane</t>
  </si>
  <si>
    <t>FRULLATI E VARI</t>
  </si>
  <si>
    <t>Frappè assortiti e frullati di frutta</t>
  </si>
  <si>
    <t>yogurt naturali e assortiti</t>
  </si>
  <si>
    <t>Caffè (6gr)</t>
  </si>
  <si>
    <t>Caffè decaffeinato (6 gr)</t>
  </si>
  <si>
    <t>Latte intero (1 litro)</t>
  </si>
  <si>
    <t>Orzo (6 gr)</t>
  </si>
  <si>
    <t>the e Infusi in bustine (filtro)</t>
  </si>
  <si>
    <t>Arance ( 1 kg)</t>
  </si>
  <si>
    <t>Miele (1 bustina)</t>
  </si>
  <si>
    <t>Dolcificante ipocalorico (1 bustina)</t>
  </si>
  <si>
    <t>Cioccolata (1 bustina)</t>
  </si>
  <si>
    <t>Zucchero bianco (1 bustina)</t>
  </si>
  <si>
    <t>Zucchero di canna (1 bustina)</t>
  </si>
  <si>
    <t>Acqua minerale naturale/frizzante (50 cl)</t>
  </si>
  <si>
    <t>Acqua minerale naturale/frizzante (150 cl)</t>
  </si>
  <si>
    <t>Bevande gassate in bottiglia/ the freddo(33 cl)</t>
  </si>
  <si>
    <t>Yogurt assortiti (125 gr)</t>
  </si>
  <si>
    <t>Panino (80 gr)</t>
  </si>
  <si>
    <t>Speck (50 gr)</t>
  </si>
  <si>
    <t>Prosciutto cotto (50 gr)</t>
  </si>
  <si>
    <t>Prosciutto crudo (50 gr)</t>
  </si>
  <si>
    <t>Mozzarella (50 gr)</t>
  </si>
  <si>
    <t>Formaggio tipo edamer (30 gr)</t>
  </si>
  <si>
    <t>Verdure, insalate, pomodori (100 gr)</t>
  </si>
  <si>
    <t>Piadina (120 gr)</t>
  </si>
  <si>
    <t>Pane per toast (1 fetta, 20 gr)</t>
  </si>
  <si>
    <t>Tonno (80 gr)</t>
  </si>
  <si>
    <t>Pizza farcita (230 gr)</t>
  </si>
  <si>
    <t>Pizza margherita (200 gr)</t>
  </si>
  <si>
    <t>Focaccia (180 gr)</t>
  </si>
  <si>
    <t>utenza</t>
  </si>
  <si>
    <t>calcolato da CCNL sul costo medio di 1 barista (da modificare/integrare se necessario)</t>
  </si>
  <si>
    <t xml:space="preserve">Macchinari </t>
  </si>
  <si>
    <t>Vita utile bene**</t>
  </si>
  <si>
    <t>ONERI FINANZIARI***</t>
  </si>
  <si>
    <t>*** per calcolare gli eventualii interessi di un mutuo per acquisto di macchiari e arredi, se necessario, rimborsabile in 5 anni (durata della concessione)</t>
  </si>
  <si>
    <r>
      <t>LISTINO PREZZI (</t>
    </r>
    <r>
      <rPr>
        <b/>
        <sz val="12"/>
        <color rgb="FFFF0000"/>
        <rFont val="Calibri"/>
        <family val="2"/>
        <scheme val="minor"/>
      </rPr>
      <t>come da scheda economica allegata</t>
    </r>
    <r>
      <rPr>
        <b/>
        <sz val="12"/>
        <color theme="1"/>
        <rFont val="Calibri"/>
        <family val="2"/>
        <scheme val="minor"/>
      </rPr>
      <t>)</t>
    </r>
  </si>
  <si>
    <r>
      <t>MATERIE PRIME (</t>
    </r>
    <r>
      <rPr>
        <b/>
        <sz val="12"/>
        <color rgb="FFFF0000"/>
        <rFont val="Calibri"/>
        <family val="2"/>
        <scheme val="minor"/>
      </rPr>
      <t xml:space="preserve"> modificare costi e quantità se necessario</t>
    </r>
    <r>
      <rPr>
        <b/>
        <sz val="12"/>
        <rFont val="Calibri"/>
        <family val="2"/>
        <scheme val="minor"/>
      </rPr>
      <t>)</t>
    </r>
  </si>
  <si>
    <t>da compilare</t>
  </si>
  <si>
    <t xml:space="preserve">**si condiera sempre in 5 anni (pari alla durata della concessione) la vita utile dei beni se nuovi. In caso di noleggio questo foglio non deve essere compilato </t>
  </si>
  <si>
    <t>inserire eventuali cosi per noleggio di macchiari attrezzature arredi ecc</t>
  </si>
  <si>
    <t>questo foglio NON deve essere modificato</t>
  </si>
  <si>
    <t>operatore economico</t>
  </si>
  <si>
    <t>sede</t>
  </si>
  <si>
    <t>codice fiscale</t>
  </si>
  <si>
    <r>
      <t>Canone d'uso dei locali (compresi oneri accessori per utenze)</t>
    </r>
    <r>
      <rPr>
        <b/>
        <sz val="11"/>
        <rFont val="Calibri"/>
        <family val="2"/>
        <scheme val="minor"/>
      </rPr>
      <t>*</t>
    </r>
  </si>
  <si>
    <t>data e firma legale rappresentante</t>
  </si>
  <si>
    <t>*inserire l'importo offerto nella scheda tecnica 
maggiorato dell'importo  per oneri accessori richiesti 
dalla Provincia di Brescia (tale importo è solo presuto) 
vedi art. 4 Capitolato d'oneri</t>
  </si>
  <si>
    <t xml:space="preserve">PIANO ECONOMICO FINANZIARIO 
</t>
  </si>
  <si>
    <r>
      <t>il file contiene già tutte le formule pre impostate, in ogni foglio devono essere compilate</t>
    </r>
    <r>
      <rPr>
        <b/>
        <u/>
        <sz val="17"/>
        <color rgb="FFFF0000"/>
        <rFont val="Calibri"/>
        <family val="2"/>
        <scheme val="minor"/>
      </rPr>
      <t xml:space="preserve"> solo le caselle rosa </t>
    </r>
    <r>
      <rPr>
        <b/>
        <sz val="17"/>
        <color rgb="FFFF0000"/>
        <rFont val="Calibri"/>
        <family val="2"/>
        <scheme val="minor"/>
      </rPr>
      <t xml:space="preserve">
gli altri campi si valorizzeranno in automatico
Una volta compilato il documento deve essere stampato 
e FIRMATO dal legale rappresentante in tutte le pagine</t>
    </r>
  </si>
  <si>
    <t>Il Piano Economico Finanziario dovrà definire i principali presupposti e le condizioni fondamentali dell'equilibrio economico finanziario posti a base dell'affidamento della Concessione, compresi a titolo esemplificativo e non esaustivo:</t>
  </si>
  <si>
    <t xml:space="preserve"> -i tempi e i costi previsti per l’allestimento dei locali del Bar; </t>
  </si>
  <si>
    <t xml:space="preserve"> -l'importo complessivo dei costi di gestione del servizio;</t>
  </si>
  <si>
    <t xml:space="preserve"> -la stima degli ammortamenti;</t>
  </si>
  <si>
    <t xml:space="preserve"> -i costi per il personale addetto al servizio;</t>
  </si>
  <si>
    <t xml:space="preserve"> - l’importo dei ricavi presunti; </t>
  </si>
  <si>
    <t xml:space="preserve"> - i costi delle materie prime.</t>
  </si>
  <si>
    <t>Il Piano Economico Finanziario dovrà contenere il quadro di tutti i costi che l'Aggiudicatario intende sostenere compresi i costi di gestione e dei singoli servizi nonché i ricavi che prevede di conseguire per la durata stabilita della Concessione.</t>
  </si>
  <si>
    <t>PIANO ECONOMICO FINANZIARIO</t>
  </si>
  <si>
    <t xml:space="preserve"> </t>
  </si>
  <si>
    <t xml:space="preserve">Materiale di consumo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</si>
</sst>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-410]_-;\-* #,##0.00\ [$€-410]_-;_-* &quot;-&quot;??\ [$€-410]_-;_-@_-"/>
    <numFmt numFmtId="167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7"/>
      <color rgb="FFFF0000"/>
      <name val="Calibri"/>
      <family val="2"/>
      <scheme val="minor"/>
    </font>
    <font>
      <b/>
      <u/>
      <sz val="17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medium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5" fontId="4" fillId="3" borderId="3" xfId="1" applyFont="1" applyFill="1" applyBorder="1" applyAlignment="1">
      <alignment horizontal="center" vertical="center"/>
    </xf>
    <xf numFmtId="0" fontId="0" fillId="0" borderId="3" xfId="0" applyBorder="1"/>
    <xf numFmtId="165" fontId="0" fillId="0" borderId="3" xfId="1" applyFont="1" applyBorder="1"/>
    <xf numFmtId="165" fontId="2" fillId="0" borderId="3" xfId="1" applyFont="1" applyBorder="1" applyAlignment="1">
      <alignment horizontal="center" vertical="center"/>
    </xf>
    <xf numFmtId="0" fontId="5" fillId="0" borderId="3" xfId="0" applyFont="1" applyBorder="1"/>
    <xf numFmtId="165" fontId="0" fillId="0" borderId="3" xfId="1" applyFont="1" applyBorder="1" applyAlignment="1">
      <alignment horizontal="center" vertical="center"/>
    </xf>
    <xf numFmtId="0" fontId="6" fillId="0" borderId="3" xfId="0" applyFont="1" applyBorder="1"/>
    <xf numFmtId="165" fontId="0" fillId="0" borderId="0" xfId="0" applyNumberFormat="1"/>
    <xf numFmtId="165" fontId="0" fillId="0" borderId="3" xfId="1" applyFont="1" applyFill="1" applyBorder="1"/>
    <xf numFmtId="0" fontId="0" fillId="4" borderId="3" xfId="0" applyFill="1" applyBorder="1"/>
    <xf numFmtId="165" fontId="0" fillId="4" borderId="3" xfId="1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5" fillId="4" borderId="3" xfId="0" applyFont="1" applyFill="1" applyBorder="1"/>
    <xf numFmtId="10" fontId="0" fillId="0" borderId="0" xfId="3" applyNumberFormat="1" applyFont="1"/>
    <xf numFmtId="0" fontId="8" fillId="0" borderId="0" xfId="0" applyFont="1"/>
    <xf numFmtId="0" fontId="4" fillId="2" borderId="3" xfId="0" applyFont="1" applyFill="1" applyBorder="1"/>
    <xf numFmtId="166" fontId="4" fillId="2" borderId="3" xfId="0" applyNumberFormat="1" applyFont="1" applyFill="1" applyBorder="1" applyAlignment="1">
      <alignment horizontal="left"/>
    </xf>
    <xf numFmtId="166" fontId="0" fillId="0" borderId="3" xfId="0" applyNumberFormat="1" applyBorder="1"/>
    <xf numFmtId="166" fontId="0" fillId="0" borderId="0" xfId="0" applyNumberFormat="1"/>
    <xf numFmtId="0" fontId="2" fillId="5" borderId="3" xfId="0" applyFont="1" applyFill="1" applyBorder="1"/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0" fillId="0" borderId="3" xfId="2" applyFont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4" fontId="2" fillId="6" borderId="3" xfId="2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64" fontId="2" fillId="5" borderId="8" xfId="2" applyFont="1" applyFill="1" applyBorder="1" applyAlignment="1">
      <alignment vertical="center"/>
    </xf>
    <xf numFmtId="164" fontId="0" fillId="0" borderId="0" xfId="0" applyNumberFormat="1"/>
    <xf numFmtId="165" fontId="0" fillId="0" borderId="3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166" fontId="2" fillId="5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0" fillId="8" borderId="3" xfId="2" applyFont="1" applyFill="1" applyBorder="1" applyAlignment="1">
      <alignment vertical="center"/>
    </xf>
    <xf numFmtId="164" fontId="0" fillId="8" borderId="3" xfId="0" applyNumberFormat="1" applyFill="1" applyBorder="1" applyAlignment="1">
      <alignment vertical="center"/>
    </xf>
    <xf numFmtId="164" fontId="0" fillId="8" borderId="7" xfId="0" applyNumberFormat="1" applyFill="1" applyBorder="1" applyAlignment="1">
      <alignment vertical="center"/>
    </xf>
    <xf numFmtId="9" fontId="9" fillId="0" borderId="3" xfId="3" applyFont="1" applyBorder="1" applyAlignment="1">
      <alignment horizontal="right"/>
    </xf>
    <xf numFmtId="165" fontId="1" fillId="0" borderId="3" xfId="2" applyNumberFormat="1" applyFont="1" applyFill="1" applyBorder="1" applyAlignment="1">
      <alignment horizontal="center" vertical="center"/>
    </xf>
    <xf numFmtId="165" fontId="0" fillId="0" borderId="3" xfId="2" applyNumberFormat="1" applyFont="1" applyBorder="1"/>
    <xf numFmtId="0" fontId="11" fillId="2" borderId="15" xfId="0" applyFont="1" applyFill="1" applyBorder="1"/>
    <xf numFmtId="0" fontId="11" fillId="2" borderId="3" xfId="0" applyFont="1" applyFill="1" applyBorder="1"/>
    <xf numFmtId="0" fontId="11" fillId="2" borderId="16" xfId="0" applyFont="1" applyFill="1" applyBorder="1"/>
    <xf numFmtId="0" fontId="11" fillId="2" borderId="1" xfId="0" applyFont="1" applyFill="1" applyBorder="1"/>
    <xf numFmtId="9" fontId="0" fillId="8" borderId="18" xfId="3" applyFont="1" applyFill="1" applyBorder="1"/>
    <xf numFmtId="165" fontId="2" fillId="4" borderId="3" xfId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166" fontId="2" fillId="5" borderId="8" xfId="0" applyNumberFormat="1" applyFont="1" applyFill="1" applyBorder="1" applyAlignment="1">
      <alignment vertical="center"/>
    </xf>
    <xf numFmtId="166" fontId="0" fillId="8" borderId="3" xfId="0" applyNumberFormat="1" applyFill="1" applyBorder="1"/>
    <xf numFmtId="166" fontId="5" fillId="8" borderId="3" xfId="0" applyNumberFormat="1" applyFont="1" applyFill="1" applyBorder="1"/>
    <xf numFmtId="165" fontId="0" fillId="8" borderId="3" xfId="1" applyFont="1" applyFill="1" applyBorder="1"/>
    <xf numFmtId="164" fontId="0" fillId="0" borderId="19" xfId="2" applyFont="1" applyBorder="1"/>
    <xf numFmtId="0" fontId="0" fillId="0" borderId="17" xfId="0" applyBorder="1"/>
    <xf numFmtId="0" fontId="0" fillId="8" borderId="3" xfId="2" applyNumberFormat="1" applyFont="1" applyFill="1" applyBorder="1" applyAlignment="1">
      <alignment vertical="center"/>
    </xf>
    <xf numFmtId="2" fontId="0" fillId="0" borderId="3" xfId="2" applyNumberFormat="1" applyFont="1" applyFill="1" applyBorder="1" applyAlignment="1">
      <alignment vertical="center"/>
    </xf>
    <xf numFmtId="2" fontId="0" fillId="8" borderId="3" xfId="0" applyNumberFormat="1" applyFill="1" applyBorder="1" applyAlignment="1">
      <alignment vertical="center"/>
    </xf>
    <xf numFmtId="2" fontId="0" fillId="8" borderId="3" xfId="2" applyNumberFormat="1" applyFont="1" applyFill="1" applyBorder="1" applyAlignment="1">
      <alignment vertical="center"/>
    </xf>
    <xf numFmtId="164" fontId="0" fillId="8" borderId="18" xfId="2" applyFont="1" applyFill="1" applyBorder="1"/>
    <xf numFmtId="164" fontId="0" fillId="0" borderId="18" xfId="2" applyFont="1" applyFill="1" applyBorder="1"/>
    <xf numFmtId="164" fontId="0" fillId="0" borderId="3" xfId="2" applyFont="1" applyBorder="1"/>
    <xf numFmtId="0" fontId="5" fillId="8" borderId="3" xfId="0" applyFont="1" applyFill="1" applyBorder="1"/>
    <xf numFmtId="0" fontId="6" fillId="5" borderId="3" xfId="0" applyFont="1" applyFill="1" applyBorder="1"/>
    <xf numFmtId="166" fontId="0" fillId="9" borderId="0" xfId="0" applyNumberFormat="1" applyFill="1"/>
    <xf numFmtId="167" fontId="0" fillId="0" borderId="0" xfId="0" applyNumberFormat="1"/>
    <xf numFmtId="0" fontId="13" fillId="0" borderId="0" xfId="0" applyFont="1" applyAlignment="1">
      <alignment horizontal="justify" vertical="center"/>
    </xf>
    <xf numFmtId="0" fontId="14" fillId="0" borderId="0" xfId="0" applyFont="1"/>
    <xf numFmtId="164" fontId="14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3" xfId="0" applyFill="1" applyBorder="1"/>
    <xf numFmtId="9" fontId="0" fillId="0" borderId="3" xfId="3" applyFont="1" applyFill="1" applyBorder="1"/>
    <xf numFmtId="165" fontId="0" fillId="0" borderId="3" xfId="0" applyNumberFormat="1" applyFill="1" applyBorder="1" applyAlignment="1">
      <alignment vertical="center"/>
    </xf>
    <xf numFmtId="0" fontId="0" fillId="0" borderId="21" xfId="0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164" fontId="18" fillId="0" borderId="0" xfId="0" applyNumberFormat="1" applyFont="1"/>
    <xf numFmtId="0" fontId="6" fillId="8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justify" vertical="center"/>
    </xf>
    <xf numFmtId="0" fontId="20" fillId="0" borderId="4" xfId="0" applyFont="1" applyFill="1" applyBorder="1" applyAlignment="1">
      <alignment horizontal="right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7" fillId="0" borderId="0" xfId="0" applyFont="1" applyAlignment="1">
      <alignment horizontal="right"/>
    </xf>
    <xf numFmtId="0" fontId="17" fillId="0" borderId="0" xfId="0" applyFont="1"/>
    <xf numFmtId="0" fontId="26" fillId="0" borderId="0" xfId="0" applyFont="1" applyAlignment="1">
      <alignment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right" vertical="center"/>
    </xf>
    <xf numFmtId="0" fontId="20" fillId="8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right" vertical="center" wrapText="1"/>
    </xf>
    <xf numFmtId="0" fontId="16" fillId="8" borderId="25" xfId="0" applyFont="1" applyFill="1" applyBorder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6A94-48A3-4E70-AEE9-A7A1CA810031}">
  <sheetPr>
    <pageSetUpPr fitToPage="1"/>
  </sheetPr>
  <dimension ref="A1:M12"/>
  <sheetViews>
    <sheetView tabSelected="1" workbookViewId="0">
      <selection activeCell="A2" sqref="A2:M2"/>
    </sheetView>
  </sheetViews>
  <sheetFormatPr defaultRowHeight="15" x14ac:dyDescent="0.25"/>
  <cols>
    <col min="8" max="8" width="60.42578125" customWidth="1"/>
  </cols>
  <sheetData>
    <row r="1" spans="1:13" ht="45.75" customHeight="1" x14ac:dyDescent="0.25">
      <c r="A1" s="103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74.75" customHeight="1" x14ac:dyDescent="0.25">
      <c r="A2" s="100" t="s">
        <v>168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45.75" customHeight="1" x14ac:dyDescent="0.25">
      <c r="A3" s="97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51" customHeight="1" x14ac:dyDescent="0.25">
      <c r="A4" s="97" t="s">
        <v>169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21" x14ac:dyDescent="0.25">
      <c r="A5" s="97" t="s">
        <v>170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21" customHeight="1" x14ac:dyDescent="0.25">
      <c r="A6" s="97" t="s">
        <v>174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21" customHeight="1" x14ac:dyDescent="0.25">
      <c r="A7" s="97" t="s">
        <v>171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21" customHeight="1" x14ac:dyDescent="0.25">
      <c r="A8" s="97" t="s">
        <v>172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21" customHeight="1" x14ac:dyDescent="0.25">
      <c r="A9" s="97" t="s">
        <v>173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1:13" ht="21" customHeight="1" x14ac:dyDescent="0.25">
      <c r="A10" s="94" t="s">
        <v>175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2" spans="1:13" ht="2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</sheetData>
  <mergeCells count="10">
    <mergeCell ref="A10:M10"/>
    <mergeCell ref="A4:M4"/>
    <mergeCell ref="A2:M2"/>
    <mergeCell ref="A1:M1"/>
    <mergeCell ref="A3:M3"/>
    <mergeCell ref="A5:M5"/>
    <mergeCell ref="A6:M6"/>
    <mergeCell ref="A7:M7"/>
    <mergeCell ref="A8:M8"/>
    <mergeCell ref="A9:M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N43"/>
  <sheetViews>
    <sheetView showGridLines="0" zoomScaleNormal="100" zoomScaleSheetLayoutView="100" workbookViewId="0">
      <selection activeCell="A2" sqref="A2:M2"/>
    </sheetView>
  </sheetViews>
  <sheetFormatPr defaultRowHeight="15" x14ac:dyDescent="0.25"/>
  <cols>
    <col min="1" max="1" width="3.140625" customWidth="1"/>
    <col min="2" max="2" width="57.28515625" customWidth="1"/>
    <col min="3" max="7" width="13.85546875" bestFit="1" customWidth="1"/>
    <col min="8" max="8" width="17" customWidth="1"/>
    <col min="10" max="10" width="12.85546875" bestFit="1" customWidth="1"/>
  </cols>
  <sheetData>
    <row r="1" spans="1:13" x14ac:dyDescent="0.25">
      <c r="A1" s="106" t="s">
        <v>167</v>
      </c>
      <c r="B1" s="106"/>
      <c r="C1" s="106"/>
      <c r="D1" s="106"/>
      <c r="E1" s="106"/>
      <c r="F1" s="106"/>
      <c r="G1" s="106"/>
      <c r="H1" s="106"/>
    </row>
    <row r="2" spans="1:13" ht="24" customHeight="1" x14ac:dyDescent="0.3">
      <c r="A2" s="113" t="s">
        <v>161</v>
      </c>
      <c r="B2" s="113"/>
      <c r="C2" s="114" t="s">
        <v>178</v>
      </c>
      <c r="D2" s="114"/>
      <c r="E2" s="114"/>
      <c r="F2" s="114"/>
      <c r="G2" s="114"/>
      <c r="H2" s="114"/>
      <c r="I2" s="85" t="s">
        <v>157</v>
      </c>
      <c r="J2" s="86"/>
      <c r="K2" s="86"/>
      <c r="L2" s="86"/>
      <c r="M2" s="86"/>
    </row>
    <row r="3" spans="1:13" ht="27.75" customHeight="1" x14ac:dyDescent="0.3">
      <c r="A3" s="113" t="s">
        <v>162</v>
      </c>
      <c r="B3" s="113"/>
      <c r="C3" s="115"/>
      <c r="D3" s="115"/>
      <c r="E3" s="115"/>
      <c r="F3" s="115"/>
      <c r="G3" s="115"/>
      <c r="H3" s="115"/>
      <c r="I3" s="85" t="s">
        <v>157</v>
      </c>
      <c r="J3" s="86"/>
      <c r="K3" s="86"/>
      <c r="L3" s="86"/>
      <c r="M3" s="86"/>
    </row>
    <row r="4" spans="1:13" ht="21" x14ac:dyDescent="0.3">
      <c r="A4" s="113" t="s">
        <v>163</v>
      </c>
      <c r="B4" s="113"/>
      <c r="C4" s="84"/>
      <c r="D4" s="84"/>
      <c r="E4" s="84"/>
      <c r="F4" s="84"/>
      <c r="G4" s="84"/>
      <c r="H4" s="84"/>
      <c r="I4" s="85" t="s">
        <v>157</v>
      </c>
      <c r="J4" s="86"/>
      <c r="K4" s="86"/>
      <c r="L4" s="87"/>
      <c r="M4" s="86"/>
    </row>
    <row r="5" spans="1:13" ht="45.6" customHeight="1" x14ac:dyDescent="0.25">
      <c r="A5" s="109" t="s">
        <v>0</v>
      </c>
      <c r="B5" s="110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11"/>
      <c r="J5" s="112"/>
      <c r="K5" s="112"/>
      <c r="L5" s="112"/>
      <c r="M5" s="112"/>
    </row>
    <row r="6" spans="1:13" ht="14.45" customHeight="1" x14ac:dyDescent="0.25">
      <c r="A6" s="2"/>
      <c r="B6" s="3"/>
      <c r="C6" s="4"/>
      <c r="D6" s="4"/>
      <c r="E6" s="4"/>
      <c r="F6" s="4"/>
      <c r="G6" s="4"/>
      <c r="H6" s="4"/>
      <c r="L6" s="73"/>
    </row>
    <row r="7" spans="1:13" x14ac:dyDescent="0.25">
      <c r="A7" s="5" t="s">
        <v>7</v>
      </c>
      <c r="B7" s="5" t="s">
        <v>8</v>
      </c>
      <c r="C7" s="6" t="e">
        <f>+'BAR_DETTAGLIO RICAVI'!$B$15</f>
        <v>#DIV/0!</v>
      </c>
      <c r="D7" s="6" t="e">
        <f>+'BAR_DETTAGLIO RICAVI'!$B$15</f>
        <v>#DIV/0!</v>
      </c>
      <c r="E7" s="6" t="e">
        <f>+'BAR_DETTAGLIO RICAVI'!$B$15</f>
        <v>#DIV/0!</v>
      </c>
      <c r="F7" s="6" t="e">
        <f>+'BAR_DETTAGLIO RICAVI'!$B$15</f>
        <v>#DIV/0!</v>
      </c>
      <c r="G7" s="6" t="e">
        <f>+'BAR_DETTAGLIO RICAVI'!$B$15</f>
        <v>#DIV/0!</v>
      </c>
      <c r="H7" s="7" t="e">
        <f>+SUM(C7:G7)</f>
        <v>#DIV/0!</v>
      </c>
      <c r="L7" s="73"/>
    </row>
    <row r="8" spans="1:13" x14ac:dyDescent="0.25">
      <c r="A8" s="5"/>
      <c r="B8" s="8"/>
      <c r="C8" s="6"/>
      <c r="D8" s="6"/>
      <c r="E8" s="6"/>
      <c r="F8" s="6"/>
      <c r="G8" s="6"/>
      <c r="H8" s="9"/>
    </row>
    <row r="9" spans="1:13" x14ac:dyDescent="0.25">
      <c r="A9" s="5"/>
      <c r="B9" s="10" t="s">
        <v>9</v>
      </c>
      <c r="C9" s="7" t="e">
        <f>+C7</f>
        <v>#DIV/0!</v>
      </c>
      <c r="D9" s="7" t="e">
        <f t="shared" ref="D9:G9" si="0">+D7</f>
        <v>#DIV/0!</v>
      </c>
      <c r="E9" s="7" t="e">
        <f t="shared" si="0"/>
        <v>#DIV/0!</v>
      </c>
      <c r="F9" s="7" t="e">
        <f t="shared" si="0"/>
        <v>#DIV/0!</v>
      </c>
      <c r="G9" s="7" t="e">
        <f t="shared" si="0"/>
        <v>#DIV/0!</v>
      </c>
      <c r="H9" s="7" t="e">
        <f>+SUM(C9:G9)</f>
        <v>#DIV/0!</v>
      </c>
    </row>
    <row r="10" spans="1:13" x14ac:dyDescent="0.25">
      <c r="A10" s="5"/>
      <c r="B10" s="8"/>
      <c r="C10" s="9"/>
      <c r="D10" s="9"/>
      <c r="E10" s="9"/>
      <c r="F10" s="9"/>
      <c r="G10" s="9"/>
      <c r="H10" s="9"/>
    </row>
    <row r="11" spans="1:13" x14ac:dyDescent="0.25">
      <c r="A11" s="5" t="s">
        <v>10</v>
      </c>
      <c r="B11" s="8" t="s">
        <v>89</v>
      </c>
      <c r="C11" s="6">
        <f>+'BAR_DETTAGLIO COSTI'!$B$4+'BAR_DETTAGLIO COSTI'!$B$5</f>
        <v>147058</v>
      </c>
      <c r="D11" s="6">
        <f>+'BAR_DETTAGLIO COSTI'!$B$4+'BAR_DETTAGLIO COSTI'!$B$5</f>
        <v>147058</v>
      </c>
      <c r="E11" s="6">
        <f>+'BAR_DETTAGLIO COSTI'!$B$4+'BAR_DETTAGLIO COSTI'!$B$5</f>
        <v>147058</v>
      </c>
      <c r="F11" s="6">
        <f>+'BAR_DETTAGLIO COSTI'!$B$4+'BAR_DETTAGLIO COSTI'!$B$5</f>
        <v>147058</v>
      </c>
      <c r="G11" s="6">
        <f>+'BAR_DETTAGLIO COSTI'!$B$4+'BAR_DETTAGLIO COSTI'!$B$5</f>
        <v>147058</v>
      </c>
      <c r="H11" s="7">
        <f t="shared" ref="H11:H19" si="1">+SUM(C11:G11)</f>
        <v>735290</v>
      </c>
      <c r="J11" s="11"/>
    </row>
    <row r="12" spans="1:13" x14ac:dyDescent="0.25">
      <c r="A12" s="5" t="s">
        <v>10</v>
      </c>
      <c r="B12" s="8" t="s">
        <v>11</v>
      </c>
      <c r="C12" s="12">
        <f>+'BAR_DETTAGLIO COSTI'!$B$6</f>
        <v>0</v>
      </c>
      <c r="D12" s="12">
        <f>+'BAR_DETTAGLIO COSTI'!$B$6</f>
        <v>0</v>
      </c>
      <c r="E12" s="12">
        <f>+'BAR_DETTAGLIO COSTI'!$B$6</f>
        <v>0</v>
      </c>
      <c r="F12" s="12">
        <f>+'BAR_DETTAGLIO COSTI'!$B$6</f>
        <v>0</v>
      </c>
      <c r="G12" s="12">
        <f>+'BAR_DETTAGLIO COSTI'!$B$6</f>
        <v>0</v>
      </c>
      <c r="H12" s="7">
        <f t="shared" si="1"/>
        <v>0</v>
      </c>
      <c r="J12" s="11"/>
    </row>
    <row r="13" spans="1:13" x14ac:dyDescent="0.25">
      <c r="A13" s="5" t="s">
        <v>10</v>
      </c>
      <c r="B13" s="8" t="s">
        <v>12</v>
      </c>
      <c r="C13" s="6">
        <f>+'BAR_DETTAGLIO COSTI'!$B$10</f>
        <v>0</v>
      </c>
      <c r="D13" s="6">
        <f>+'BAR_DETTAGLIO COSTI'!$B$10</f>
        <v>0</v>
      </c>
      <c r="E13" s="6">
        <f>+'BAR_DETTAGLIO COSTI'!$B$10</f>
        <v>0</v>
      </c>
      <c r="F13" s="6">
        <f>+'BAR_DETTAGLIO COSTI'!$B$10</f>
        <v>0</v>
      </c>
      <c r="G13" s="6">
        <f>+'BAR_DETTAGLIO COSTI'!$B$10</f>
        <v>0</v>
      </c>
      <c r="H13" s="7">
        <f t="shared" si="1"/>
        <v>0</v>
      </c>
    </row>
    <row r="14" spans="1:13" x14ac:dyDescent="0.25">
      <c r="A14" s="5" t="s">
        <v>10</v>
      </c>
      <c r="B14" s="8" t="s">
        <v>13</v>
      </c>
      <c r="C14" s="12">
        <f>+'BAR_DETTAGLIO COSTI'!$B$20</f>
        <v>0</v>
      </c>
      <c r="D14" s="12">
        <f>+'BAR_DETTAGLIO COSTI'!$B$20</f>
        <v>0</v>
      </c>
      <c r="E14" s="12">
        <f>+'BAR_DETTAGLIO COSTI'!$B$20</f>
        <v>0</v>
      </c>
      <c r="F14" s="12">
        <f>+'BAR_DETTAGLIO COSTI'!$B$20</f>
        <v>0</v>
      </c>
      <c r="G14" s="12">
        <f>+'BAR_DETTAGLIO COSTI'!$B$20</f>
        <v>0</v>
      </c>
      <c r="H14" s="7">
        <f t="shared" si="1"/>
        <v>0</v>
      </c>
      <c r="J14" s="11"/>
    </row>
    <row r="15" spans="1:13" x14ac:dyDescent="0.25">
      <c r="A15" s="5" t="s">
        <v>10</v>
      </c>
      <c r="B15" s="8" t="s">
        <v>14</v>
      </c>
      <c r="C15" s="12">
        <f>+'BAR_DETTAGLIO COSTI'!$B$11</f>
        <v>0</v>
      </c>
      <c r="D15" s="12">
        <f>+'BAR_DETTAGLIO COSTI'!$B$11</f>
        <v>0</v>
      </c>
      <c r="E15" s="12">
        <f>+'BAR_DETTAGLIO COSTI'!$B$11</f>
        <v>0</v>
      </c>
      <c r="F15" s="12">
        <f>+'BAR_DETTAGLIO COSTI'!$B$11</f>
        <v>0</v>
      </c>
      <c r="G15" s="12">
        <f>+'BAR_DETTAGLIO COSTI'!$B$11</f>
        <v>0</v>
      </c>
      <c r="H15" s="7">
        <f t="shared" si="1"/>
        <v>0</v>
      </c>
      <c r="J15" s="11"/>
    </row>
    <row r="16" spans="1:13" x14ac:dyDescent="0.25">
      <c r="A16" s="5" t="s">
        <v>10</v>
      </c>
      <c r="B16" s="8" t="s">
        <v>74</v>
      </c>
      <c r="C16" s="12">
        <f>+'BAR_DETTAGLIO COSTI'!$B$15</f>
        <v>0</v>
      </c>
      <c r="D16" s="12">
        <f>+'BAR_DETTAGLIO COSTI'!$B$15</f>
        <v>0</v>
      </c>
      <c r="E16" s="12">
        <f>+'BAR_DETTAGLIO COSTI'!$B$15</f>
        <v>0</v>
      </c>
      <c r="F16" s="12">
        <f>+'BAR_DETTAGLIO COSTI'!$B$15</f>
        <v>0</v>
      </c>
      <c r="G16" s="12">
        <f>+'BAR_DETTAGLIO COSTI'!$B$15</f>
        <v>0</v>
      </c>
      <c r="H16" s="7">
        <f t="shared" si="1"/>
        <v>0</v>
      </c>
      <c r="J16" s="11"/>
    </row>
    <row r="17" spans="1:14" x14ac:dyDescent="0.25">
      <c r="A17" s="5" t="s">
        <v>10</v>
      </c>
      <c r="B17" s="8" t="s">
        <v>73</v>
      </c>
      <c r="C17" s="12">
        <f>+'BAR_DETTAGLIO COSTI'!$B$23</f>
        <v>0</v>
      </c>
      <c r="D17" s="12">
        <f>+'BAR_DETTAGLIO COSTI'!$B$23</f>
        <v>0</v>
      </c>
      <c r="E17" s="12">
        <f>+'BAR_DETTAGLIO COSTI'!$B$23</f>
        <v>0</v>
      </c>
      <c r="F17" s="12">
        <f>+'BAR_DETTAGLIO COSTI'!$B$23</f>
        <v>0</v>
      </c>
      <c r="G17" s="12">
        <f>+'BAR_DETTAGLIO COSTI'!$B$23</f>
        <v>0</v>
      </c>
      <c r="H17" s="7">
        <f t="shared" si="1"/>
        <v>0</v>
      </c>
      <c r="J17" s="11"/>
    </row>
    <row r="18" spans="1:14" ht="67.5" customHeight="1" x14ac:dyDescent="0.25">
      <c r="A18" s="5" t="s">
        <v>10</v>
      </c>
      <c r="B18" s="8" t="s">
        <v>164</v>
      </c>
      <c r="C18" s="59"/>
      <c r="D18" s="59"/>
      <c r="E18" s="59"/>
      <c r="F18" s="59"/>
      <c r="G18" s="59"/>
      <c r="H18" s="7">
        <f t="shared" si="1"/>
        <v>0</v>
      </c>
      <c r="I18" s="107" t="s">
        <v>166</v>
      </c>
      <c r="J18" s="108"/>
      <c r="K18" s="108"/>
      <c r="L18" s="108"/>
      <c r="M18" s="108"/>
      <c r="N18" s="108"/>
    </row>
    <row r="19" spans="1:14" x14ac:dyDescent="0.25">
      <c r="A19" s="13" t="s">
        <v>10</v>
      </c>
      <c r="B19" s="17" t="s">
        <v>15</v>
      </c>
      <c r="C19" s="14"/>
      <c r="D19" s="14"/>
      <c r="E19" s="14"/>
      <c r="F19" s="14"/>
      <c r="G19" s="14"/>
      <c r="H19" s="54">
        <f t="shared" si="1"/>
        <v>0</v>
      </c>
    </row>
    <row r="20" spans="1:14" x14ac:dyDescent="0.25">
      <c r="A20" s="5"/>
      <c r="B20" s="5"/>
      <c r="C20" s="6"/>
      <c r="D20" s="6"/>
      <c r="E20" s="6"/>
      <c r="F20" s="6"/>
      <c r="G20" s="6"/>
      <c r="H20" s="6"/>
    </row>
    <row r="21" spans="1:14" x14ac:dyDescent="0.25">
      <c r="A21" s="5"/>
      <c r="B21" s="15" t="s">
        <v>16</v>
      </c>
      <c r="C21" s="7">
        <f t="shared" ref="C21:G21" si="2">+SUM(C11:C19)</f>
        <v>147058</v>
      </c>
      <c r="D21" s="7">
        <f t="shared" si="2"/>
        <v>147058</v>
      </c>
      <c r="E21" s="7">
        <f t="shared" si="2"/>
        <v>147058</v>
      </c>
      <c r="F21" s="7">
        <f t="shared" si="2"/>
        <v>147058</v>
      </c>
      <c r="G21" s="7">
        <f t="shared" si="2"/>
        <v>147058</v>
      </c>
      <c r="H21" s="7">
        <f>+SUM(C21:G21)</f>
        <v>735290</v>
      </c>
    </row>
    <row r="22" spans="1:14" x14ac:dyDescent="0.25">
      <c r="A22" s="5"/>
      <c r="B22" s="5"/>
      <c r="C22" s="6"/>
      <c r="D22" s="6"/>
      <c r="E22" s="6"/>
      <c r="F22" s="6"/>
      <c r="G22" s="6"/>
      <c r="H22" s="6"/>
    </row>
    <row r="23" spans="1:14" x14ac:dyDescent="0.25">
      <c r="A23" s="5"/>
      <c r="B23" s="15" t="s">
        <v>17</v>
      </c>
      <c r="C23" s="7" t="e">
        <f t="shared" ref="C23:G23" si="3">+C9-C21</f>
        <v>#DIV/0!</v>
      </c>
      <c r="D23" s="7" t="e">
        <f t="shared" si="3"/>
        <v>#DIV/0!</v>
      </c>
      <c r="E23" s="7" t="e">
        <f t="shared" si="3"/>
        <v>#DIV/0!</v>
      </c>
      <c r="F23" s="7" t="e">
        <f t="shared" si="3"/>
        <v>#DIV/0!</v>
      </c>
      <c r="G23" s="7" t="e">
        <f t="shared" si="3"/>
        <v>#DIV/0!</v>
      </c>
      <c r="H23" s="7" t="e">
        <f>+SUM(C23:G23)</f>
        <v>#DIV/0!</v>
      </c>
    </row>
    <row r="24" spans="1:14" x14ac:dyDescent="0.25">
      <c r="A24" s="5"/>
      <c r="B24" s="5"/>
      <c r="C24" s="6"/>
      <c r="D24" s="6"/>
      <c r="E24" s="6"/>
      <c r="F24" s="6"/>
      <c r="G24" s="6"/>
      <c r="H24" s="6"/>
      <c r="J24" s="11"/>
      <c r="M24" s="16"/>
    </row>
    <row r="25" spans="1:14" x14ac:dyDescent="0.25">
      <c r="A25" s="5" t="s">
        <v>10</v>
      </c>
      <c r="B25" s="8" t="s">
        <v>18</v>
      </c>
      <c r="C25" s="6">
        <f>+AMMORTAMENTO!$F$6</f>
        <v>0</v>
      </c>
      <c r="D25" s="6">
        <f>+AMMORTAMENTO!$F$6</f>
        <v>0</v>
      </c>
      <c r="E25" s="6">
        <f>+AMMORTAMENTO!$F$6</f>
        <v>0</v>
      </c>
      <c r="F25" s="6">
        <f>+AMMORTAMENTO!$F$6</f>
        <v>0</v>
      </c>
      <c r="G25" s="6">
        <f>+AMMORTAMENTO!$F$6</f>
        <v>0</v>
      </c>
      <c r="H25" s="7">
        <f>+SUM(C25:G25)</f>
        <v>0</v>
      </c>
      <c r="J25" s="11"/>
    </row>
    <row r="26" spans="1:14" x14ac:dyDescent="0.25">
      <c r="A26" s="13" t="s">
        <v>10</v>
      </c>
      <c r="B26" s="17" t="s">
        <v>19</v>
      </c>
      <c r="C26" s="14"/>
      <c r="D26" s="14"/>
      <c r="E26" s="14"/>
      <c r="F26" s="14"/>
      <c r="G26" s="14"/>
      <c r="H26" s="54">
        <f>+SUM(C26:G26)</f>
        <v>0</v>
      </c>
    </row>
    <row r="27" spans="1:14" x14ac:dyDescent="0.25">
      <c r="A27" s="5"/>
      <c r="B27" s="5"/>
      <c r="C27" s="6"/>
      <c r="D27" s="6"/>
      <c r="E27" s="6"/>
      <c r="F27" s="6"/>
      <c r="G27" s="6"/>
      <c r="H27" s="6"/>
    </row>
    <row r="28" spans="1:14" x14ac:dyDescent="0.25">
      <c r="A28" s="5"/>
      <c r="B28" s="15" t="s">
        <v>20</v>
      </c>
      <c r="C28" s="7">
        <f>+SUM(C25:C26)</f>
        <v>0</v>
      </c>
      <c r="D28" s="7">
        <f t="shared" ref="D28:G28" si="4">+SUM(D25:D26)</f>
        <v>0</v>
      </c>
      <c r="E28" s="7">
        <f t="shared" si="4"/>
        <v>0</v>
      </c>
      <c r="F28" s="7">
        <f t="shared" si="4"/>
        <v>0</v>
      </c>
      <c r="G28" s="7">
        <f t="shared" si="4"/>
        <v>0</v>
      </c>
      <c r="H28" s="7">
        <f>+SUM(C28:G28)</f>
        <v>0</v>
      </c>
    </row>
    <row r="29" spans="1:14" x14ac:dyDescent="0.25">
      <c r="A29" s="5"/>
      <c r="B29" s="5"/>
      <c r="C29" s="6"/>
      <c r="D29" s="6"/>
      <c r="E29" s="6"/>
      <c r="F29" s="6"/>
      <c r="G29" s="6"/>
      <c r="H29" s="6"/>
    </row>
    <row r="30" spans="1:14" x14ac:dyDescent="0.25">
      <c r="A30" s="5"/>
      <c r="B30" s="15" t="s">
        <v>21</v>
      </c>
      <c r="C30" s="7" t="e">
        <f>+C23-C28</f>
        <v>#DIV/0!</v>
      </c>
      <c r="D30" s="7" t="e">
        <f t="shared" ref="D30:G30" si="5">+D23-D28</f>
        <v>#DIV/0!</v>
      </c>
      <c r="E30" s="7" t="e">
        <f t="shared" si="5"/>
        <v>#DIV/0!</v>
      </c>
      <c r="F30" s="7" t="e">
        <f t="shared" si="5"/>
        <v>#DIV/0!</v>
      </c>
      <c r="G30" s="7" t="e">
        <f t="shared" si="5"/>
        <v>#DIV/0!</v>
      </c>
      <c r="H30" s="7" t="e">
        <f>+SUM(C30:G30)</f>
        <v>#DIV/0!</v>
      </c>
    </row>
    <row r="31" spans="1:14" x14ac:dyDescent="0.25">
      <c r="A31" s="5"/>
      <c r="B31" s="5"/>
      <c r="C31" s="6"/>
      <c r="D31" s="6"/>
      <c r="E31" s="6"/>
      <c r="F31" s="6"/>
      <c r="G31" s="6"/>
      <c r="H31" s="6"/>
    </row>
    <row r="32" spans="1:14" x14ac:dyDescent="0.25">
      <c r="A32" s="5" t="s">
        <v>10</v>
      </c>
      <c r="B32" s="5" t="s">
        <v>22</v>
      </c>
      <c r="C32" s="6">
        <f>+'ONERI FINANZIARI'!E5</f>
        <v>0</v>
      </c>
      <c r="D32" s="6">
        <f>+'ONERI FINANZIARI'!E6</f>
        <v>0</v>
      </c>
      <c r="E32" s="6">
        <f>+'ONERI FINANZIARI'!E7</f>
        <v>0</v>
      </c>
      <c r="F32" s="6">
        <f>+'ONERI FINANZIARI'!E8</f>
        <v>0</v>
      </c>
      <c r="G32" s="6">
        <f>+'ONERI FINANZIARI'!E9</f>
        <v>0</v>
      </c>
      <c r="H32" s="7">
        <f>+SUM(C32:G32)</f>
        <v>0</v>
      </c>
    </row>
    <row r="33" spans="1:10" x14ac:dyDescent="0.25">
      <c r="A33" s="5"/>
      <c r="B33" s="5"/>
      <c r="C33" s="6"/>
      <c r="D33" s="6"/>
      <c r="E33" s="6"/>
      <c r="F33" s="6"/>
      <c r="G33" s="6"/>
      <c r="H33" s="6"/>
    </row>
    <row r="34" spans="1:10" x14ac:dyDescent="0.25">
      <c r="A34" s="5"/>
      <c r="B34" s="15" t="s">
        <v>23</v>
      </c>
      <c r="C34" s="7" t="e">
        <f>+C30-C32</f>
        <v>#DIV/0!</v>
      </c>
      <c r="D34" s="7" t="e">
        <f t="shared" ref="D34:G34" si="6">+D30-D32</f>
        <v>#DIV/0!</v>
      </c>
      <c r="E34" s="7" t="e">
        <f t="shared" si="6"/>
        <v>#DIV/0!</v>
      </c>
      <c r="F34" s="7" t="e">
        <f t="shared" si="6"/>
        <v>#DIV/0!</v>
      </c>
      <c r="G34" s="7" t="e">
        <f t="shared" si="6"/>
        <v>#DIV/0!</v>
      </c>
      <c r="H34" s="7" t="e">
        <f>+SUM(C34:G34)</f>
        <v>#DIV/0!</v>
      </c>
    </row>
    <row r="35" spans="1:10" x14ac:dyDescent="0.25">
      <c r="A35" s="5"/>
      <c r="B35" s="5"/>
      <c r="C35" s="6"/>
      <c r="D35" s="6"/>
      <c r="E35" s="6"/>
      <c r="F35" s="6"/>
      <c r="G35" s="6"/>
      <c r="H35" s="6"/>
    </row>
    <row r="36" spans="1:10" x14ac:dyDescent="0.25">
      <c r="A36" s="5" t="s">
        <v>10</v>
      </c>
      <c r="B36" s="5" t="s">
        <v>24</v>
      </c>
      <c r="C36" s="47" t="e">
        <f>+SUM(C37:C38)</f>
        <v>#DIV/0!</v>
      </c>
      <c r="D36" s="47" t="e">
        <f t="shared" ref="D36:G36" si="7">+SUM(D37:D38)</f>
        <v>#DIV/0!</v>
      </c>
      <c r="E36" s="47" t="e">
        <f t="shared" si="7"/>
        <v>#DIV/0!</v>
      </c>
      <c r="F36" s="47" t="e">
        <f t="shared" si="7"/>
        <v>#DIV/0!</v>
      </c>
      <c r="G36" s="47" t="e">
        <f t="shared" si="7"/>
        <v>#DIV/0!</v>
      </c>
      <c r="H36" s="7" t="e">
        <f>+SUM(C36:G36)</f>
        <v>#DIV/0!</v>
      </c>
    </row>
    <row r="37" spans="1:10" ht="18.75" x14ac:dyDescent="0.3">
      <c r="A37" s="5"/>
      <c r="B37" s="46" t="s">
        <v>75</v>
      </c>
      <c r="C37" s="48" t="e">
        <f>+IF(C34&gt;0, 0.24*C34,"")</f>
        <v>#DIV/0!</v>
      </c>
      <c r="D37" s="48" t="e">
        <f t="shared" ref="D37:G37" si="8">+IF(D34&gt;0, 0.24*D34,"")</f>
        <v>#DIV/0!</v>
      </c>
      <c r="E37" s="48" t="e">
        <f t="shared" si="8"/>
        <v>#DIV/0!</v>
      </c>
      <c r="F37" s="48" t="e">
        <f t="shared" si="8"/>
        <v>#DIV/0!</v>
      </c>
      <c r="G37" s="48" t="e">
        <f t="shared" si="8"/>
        <v>#DIV/0!</v>
      </c>
      <c r="H37" s="6"/>
      <c r="J37" s="92" t="s">
        <v>165</v>
      </c>
    </row>
    <row r="38" spans="1:10" x14ac:dyDescent="0.25">
      <c r="A38" s="5"/>
      <c r="B38" s="46" t="s">
        <v>76</v>
      </c>
      <c r="C38" s="48" t="e">
        <f>+IF((C9-(SUM(C15:C19)+SUM(C11:C13)))&gt;0, 0.039*(C9-(SUM(C15:C19)+SUM(C11:C13))), "")</f>
        <v>#DIV/0!</v>
      </c>
      <c r="D38" s="48" t="e">
        <f t="shared" ref="D38:G38" si="9">+IF((D9-(SUM(D15:D19)+SUM(D11:D13)))&gt;0, 0.039*(D9-(SUM(D15:D19)+SUM(D11:D13))), "")</f>
        <v>#DIV/0!</v>
      </c>
      <c r="E38" s="48" t="e">
        <f t="shared" si="9"/>
        <v>#DIV/0!</v>
      </c>
      <c r="F38" s="48" t="e">
        <f t="shared" si="9"/>
        <v>#DIV/0!</v>
      </c>
      <c r="G38" s="48" t="e">
        <f t="shared" si="9"/>
        <v>#DIV/0!</v>
      </c>
      <c r="H38" s="7" t="e">
        <f>+SUM(C38:G38)</f>
        <v>#DIV/0!</v>
      </c>
    </row>
    <row r="39" spans="1:10" x14ac:dyDescent="0.25">
      <c r="A39" s="5"/>
      <c r="B39" s="15" t="s">
        <v>25</v>
      </c>
      <c r="C39" s="7" t="e">
        <f>+C34-C36</f>
        <v>#DIV/0!</v>
      </c>
      <c r="D39" s="7" t="e">
        <f t="shared" ref="D39:G39" si="10">+D34-D36</f>
        <v>#DIV/0!</v>
      </c>
      <c r="E39" s="7" t="e">
        <f t="shared" si="10"/>
        <v>#DIV/0!</v>
      </c>
      <c r="F39" s="7" t="e">
        <f t="shared" si="10"/>
        <v>#DIV/0!</v>
      </c>
      <c r="G39" s="7" t="e">
        <f t="shared" si="10"/>
        <v>#DIV/0!</v>
      </c>
      <c r="H39" s="7" t="e">
        <f>+SUM(C39:G39)</f>
        <v>#DIV/0!</v>
      </c>
    </row>
    <row r="41" spans="1:10" x14ac:dyDescent="0.25">
      <c r="C41" s="11"/>
    </row>
    <row r="43" spans="1:10" x14ac:dyDescent="0.25">
      <c r="C43" s="11"/>
      <c r="D43" s="11"/>
      <c r="E43" s="11"/>
      <c r="F43" s="11"/>
      <c r="G43" s="11"/>
      <c r="H43" s="11"/>
      <c r="I43" s="18"/>
    </row>
  </sheetData>
  <mergeCells count="9">
    <mergeCell ref="A1:H1"/>
    <mergeCell ref="I18:N18"/>
    <mergeCell ref="A5:B5"/>
    <mergeCell ref="I5:M5"/>
    <mergeCell ref="A4:B4"/>
    <mergeCell ref="A2:B2"/>
    <mergeCell ref="C2:H2"/>
    <mergeCell ref="A3:B3"/>
    <mergeCell ref="C3:H3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70" orientation="landscape" r:id="rId1"/>
  <headerFooter>
    <oddHeader>&amp;R&amp;F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showGridLines="0" workbookViewId="0">
      <selection activeCell="A2" sqref="A2:M2"/>
    </sheetView>
  </sheetViews>
  <sheetFormatPr defaultRowHeight="15" x14ac:dyDescent="0.25"/>
  <cols>
    <col min="1" max="1" width="42" customWidth="1"/>
    <col min="2" max="2" width="33.140625" style="23" customWidth="1"/>
  </cols>
  <sheetData>
    <row r="1" spans="1:2" ht="21" x14ac:dyDescent="0.25">
      <c r="A1" s="88" t="s">
        <v>161</v>
      </c>
      <c r="B1" s="89" t="str">
        <f>PEF_BAR!$C$2</f>
        <v xml:space="preserve"> </v>
      </c>
    </row>
    <row r="2" spans="1:2" s="19" customFormat="1" ht="17.100000000000001" customHeight="1" x14ac:dyDescent="0.25">
      <c r="A2" s="116" t="s">
        <v>155</v>
      </c>
      <c r="B2" s="116"/>
    </row>
    <row r="3" spans="1:2" s="19" customFormat="1" ht="17.100000000000001" customHeight="1" x14ac:dyDescent="0.25">
      <c r="A3" s="20" t="s">
        <v>26</v>
      </c>
      <c r="B3" s="21" t="s">
        <v>27</v>
      </c>
    </row>
    <row r="4" spans="1:2" x14ac:dyDescent="0.25">
      <c r="A4" s="24" t="s">
        <v>29</v>
      </c>
      <c r="B4" s="24"/>
    </row>
    <row r="5" spans="1:2" x14ac:dyDescent="0.25">
      <c r="A5" s="5" t="s">
        <v>103</v>
      </c>
      <c r="B5" s="57"/>
    </row>
    <row r="6" spans="1:2" x14ac:dyDescent="0.25">
      <c r="A6" s="5" t="s">
        <v>30</v>
      </c>
      <c r="B6" s="57"/>
    </row>
    <row r="7" spans="1:2" x14ac:dyDescent="0.25">
      <c r="A7" s="5" t="s">
        <v>91</v>
      </c>
      <c r="B7" s="57"/>
    </row>
    <row r="8" spans="1:2" x14ac:dyDescent="0.25">
      <c r="A8" s="5" t="s">
        <v>31</v>
      </c>
      <c r="B8" s="57"/>
    </row>
    <row r="9" spans="1:2" x14ac:dyDescent="0.25">
      <c r="A9" s="5" t="s">
        <v>104</v>
      </c>
      <c r="B9" s="57"/>
    </row>
    <row r="10" spans="1:2" x14ac:dyDescent="0.25">
      <c r="A10" s="5" t="s">
        <v>92</v>
      </c>
      <c r="B10" s="57"/>
    </row>
    <row r="11" spans="1:2" x14ac:dyDescent="0.25">
      <c r="A11" s="5" t="s">
        <v>93</v>
      </c>
      <c r="B11" s="57"/>
    </row>
    <row r="12" spans="1:2" x14ac:dyDescent="0.25">
      <c r="A12" s="5" t="s">
        <v>94</v>
      </c>
      <c r="B12" s="57"/>
    </row>
    <row r="13" spans="1:2" x14ac:dyDescent="0.25">
      <c r="A13" s="24" t="s">
        <v>95</v>
      </c>
      <c r="B13" s="24"/>
    </row>
    <row r="14" spans="1:2" x14ac:dyDescent="0.25">
      <c r="A14" s="5" t="s">
        <v>105</v>
      </c>
      <c r="B14" s="57"/>
    </row>
    <row r="15" spans="1:2" x14ac:dyDescent="0.25">
      <c r="A15" s="5" t="s">
        <v>106</v>
      </c>
      <c r="B15" s="57"/>
    </row>
    <row r="16" spans="1:2" x14ac:dyDescent="0.25">
      <c r="A16" s="24" t="s">
        <v>96</v>
      </c>
      <c r="B16" s="24"/>
    </row>
    <row r="17" spans="1:2" x14ac:dyDescent="0.25">
      <c r="A17" s="5" t="s">
        <v>107</v>
      </c>
      <c r="B17" s="57"/>
    </row>
    <row r="18" spans="1:2" x14ac:dyDescent="0.25">
      <c r="A18" s="5" t="s">
        <v>97</v>
      </c>
      <c r="B18" s="57"/>
    </row>
    <row r="19" spans="1:2" x14ac:dyDescent="0.25">
      <c r="A19" s="5" t="s">
        <v>98</v>
      </c>
      <c r="B19" s="57"/>
    </row>
    <row r="20" spans="1:2" x14ac:dyDescent="0.25">
      <c r="A20" s="5" t="s">
        <v>108</v>
      </c>
      <c r="B20" s="57"/>
    </row>
    <row r="21" spans="1:2" x14ac:dyDescent="0.25">
      <c r="A21" s="5" t="s">
        <v>109</v>
      </c>
      <c r="B21" s="57"/>
    </row>
    <row r="22" spans="1:2" x14ac:dyDescent="0.25">
      <c r="A22" s="24" t="s">
        <v>36</v>
      </c>
      <c r="B22" s="24"/>
    </row>
    <row r="23" spans="1:2" x14ac:dyDescent="0.25">
      <c r="A23" s="5" t="s">
        <v>110</v>
      </c>
      <c r="B23" s="57"/>
    </row>
    <row r="24" spans="1:2" x14ac:dyDescent="0.25">
      <c r="A24" s="5" t="s">
        <v>111</v>
      </c>
      <c r="B24" s="57"/>
    </row>
    <row r="25" spans="1:2" x14ac:dyDescent="0.25">
      <c r="A25" s="5" t="s">
        <v>112</v>
      </c>
      <c r="B25" s="57"/>
    </row>
    <row r="26" spans="1:2" x14ac:dyDescent="0.25">
      <c r="A26" s="5" t="s">
        <v>113</v>
      </c>
      <c r="B26" s="57"/>
    </row>
    <row r="27" spans="1:2" x14ac:dyDescent="0.25">
      <c r="A27" s="5" t="s">
        <v>114</v>
      </c>
      <c r="B27" s="57"/>
    </row>
    <row r="28" spans="1:2" x14ac:dyDescent="0.25">
      <c r="A28" s="5" t="s">
        <v>115</v>
      </c>
      <c r="B28" s="57"/>
    </row>
    <row r="29" spans="1:2" x14ac:dyDescent="0.25">
      <c r="A29" s="5" t="s">
        <v>99</v>
      </c>
      <c r="B29" s="57"/>
    </row>
    <row r="30" spans="1:2" x14ac:dyDescent="0.25">
      <c r="A30" s="5" t="s">
        <v>100</v>
      </c>
      <c r="B30" s="57"/>
    </row>
    <row r="31" spans="1:2" x14ac:dyDescent="0.25">
      <c r="A31" s="5" t="s">
        <v>116</v>
      </c>
      <c r="B31" s="57"/>
    </row>
    <row r="32" spans="1:2" x14ac:dyDescent="0.25">
      <c r="A32" s="5" t="s">
        <v>117</v>
      </c>
      <c r="B32" s="57"/>
    </row>
    <row r="33" spans="1:2" x14ac:dyDescent="0.25">
      <c r="A33" s="24" t="s">
        <v>118</v>
      </c>
      <c r="B33" s="24"/>
    </row>
    <row r="34" spans="1:2" x14ac:dyDescent="0.25">
      <c r="A34" s="5" t="s">
        <v>119</v>
      </c>
      <c r="B34" s="57"/>
    </row>
    <row r="35" spans="1:2" x14ac:dyDescent="0.25">
      <c r="A35" s="5" t="s">
        <v>120</v>
      </c>
      <c r="B35" s="57"/>
    </row>
    <row r="37" spans="1:2" x14ac:dyDescent="0.25">
      <c r="B37" s="72"/>
    </row>
    <row r="38" spans="1:2" ht="18.75" x14ac:dyDescent="0.3">
      <c r="B38" s="92" t="s">
        <v>165</v>
      </c>
    </row>
  </sheetData>
  <mergeCells count="1">
    <mergeCell ref="A2:B2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showGridLines="0" zoomScale="120" zoomScaleNormal="120" workbookViewId="0">
      <selection activeCell="A2" sqref="A2:M2"/>
    </sheetView>
  </sheetViews>
  <sheetFormatPr defaultRowHeight="15" x14ac:dyDescent="0.25"/>
  <cols>
    <col min="1" max="1" width="36.5703125" customWidth="1"/>
    <col min="2" max="2" width="8.42578125" style="23" bestFit="1" customWidth="1"/>
    <col min="3" max="3" width="20" style="23" bestFit="1" customWidth="1"/>
    <col min="4" max="4" width="20" bestFit="1" customWidth="1"/>
  </cols>
  <sheetData>
    <row r="1" spans="1:4" s="19" customFormat="1" ht="17.100000000000001" customHeight="1" x14ac:dyDescent="0.25">
      <c r="A1" s="113" t="s">
        <v>161</v>
      </c>
      <c r="B1" s="113"/>
      <c r="C1" s="114" t="str">
        <f>PEF_BAR!$C$2</f>
        <v xml:space="preserve"> </v>
      </c>
      <c r="D1" s="114"/>
    </row>
    <row r="2" spans="1:4" s="19" customFormat="1" ht="17.100000000000001" customHeight="1" x14ac:dyDescent="0.25">
      <c r="A2" s="117" t="s">
        <v>156</v>
      </c>
      <c r="B2" s="117"/>
      <c r="C2" s="117"/>
      <c r="D2" s="117"/>
    </row>
    <row r="3" spans="1:4" s="19" customFormat="1" ht="17.100000000000001" customHeight="1" x14ac:dyDescent="0.25">
      <c r="A3" s="20" t="s">
        <v>26</v>
      </c>
      <c r="B3" s="21" t="s">
        <v>38</v>
      </c>
      <c r="C3" s="20" t="s">
        <v>28</v>
      </c>
      <c r="D3" s="20" t="s">
        <v>39</v>
      </c>
    </row>
    <row r="4" spans="1:4" x14ac:dyDescent="0.25">
      <c r="A4" s="24" t="s">
        <v>32</v>
      </c>
      <c r="B4" s="24"/>
      <c r="C4" s="24"/>
      <c r="D4" s="24"/>
    </row>
    <row r="5" spans="1:4" x14ac:dyDescent="0.25">
      <c r="A5" s="5" t="s">
        <v>121</v>
      </c>
      <c r="B5" s="57">
        <v>0.17</v>
      </c>
      <c r="C5" s="69">
        <v>50000</v>
      </c>
      <c r="D5" s="22">
        <f>+B5*C5</f>
        <v>8500</v>
      </c>
    </row>
    <row r="6" spans="1:4" x14ac:dyDescent="0.25">
      <c r="A6" s="5" t="s">
        <v>122</v>
      </c>
      <c r="B6" s="57">
        <v>0.25</v>
      </c>
      <c r="C6" s="69">
        <v>5000</v>
      </c>
      <c r="D6" s="22">
        <f t="shared" ref="D6:D38" si="0">+B6*C6</f>
        <v>1250</v>
      </c>
    </row>
    <row r="7" spans="1:4" x14ac:dyDescent="0.25">
      <c r="A7" s="5" t="s">
        <v>123</v>
      </c>
      <c r="B7" s="57">
        <v>1.3</v>
      </c>
      <c r="C7" s="69">
        <v>1050</v>
      </c>
      <c r="D7" s="22">
        <f t="shared" si="0"/>
        <v>1365</v>
      </c>
    </row>
    <row r="8" spans="1:4" x14ac:dyDescent="0.25">
      <c r="A8" s="5" t="s">
        <v>124</v>
      </c>
      <c r="B8" s="57">
        <v>0.2</v>
      </c>
      <c r="C8" s="69">
        <v>2500</v>
      </c>
      <c r="D8" s="22">
        <f t="shared" si="0"/>
        <v>500</v>
      </c>
    </row>
    <row r="9" spans="1:4" x14ac:dyDescent="0.25">
      <c r="A9" s="5" t="s">
        <v>129</v>
      </c>
      <c r="B9" s="57">
        <v>0.53</v>
      </c>
      <c r="C9" s="69">
        <v>5000</v>
      </c>
      <c r="D9" s="22">
        <f t="shared" si="0"/>
        <v>2650</v>
      </c>
    </row>
    <row r="10" spans="1:4" x14ac:dyDescent="0.25">
      <c r="A10" s="5" t="s">
        <v>125</v>
      </c>
      <c r="B10" s="57">
        <v>0.43</v>
      </c>
      <c r="C10" s="69">
        <v>2100</v>
      </c>
      <c r="D10" s="22">
        <f t="shared" si="0"/>
        <v>903</v>
      </c>
    </row>
    <row r="11" spans="1:4" x14ac:dyDescent="0.25">
      <c r="A11" s="5" t="s">
        <v>126</v>
      </c>
      <c r="B11" s="57">
        <v>1.5</v>
      </c>
      <c r="C11" s="69">
        <v>420</v>
      </c>
      <c r="D11" s="22">
        <f t="shared" si="0"/>
        <v>630</v>
      </c>
    </row>
    <row r="12" spans="1:4" x14ac:dyDescent="0.25">
      <c r="A12" s="5" t="s">
        <v>127</v>
      </c>
      <c r="B12" s="57">
        <v>0.05</v>
      </c>
      <c r="C12" s="69">
        <v>10000</v>
      </c>
      <c r="D12" s="22">
        <f t="shared" si="0"/>
        <v>500</v>
      </c>
    </row>
    <row r="13" spans="1:4" x14ac:dyDescent="0.25">
      <c r="A13" s="5" t="s">
        <v>128</v>
      </c>
      <c r="B13" s="57">
        <v>0.05</v>
      </c>
      <c r="C13" s="69">
        <v>20000</v>
      </c>
      <c r="D13" s="22">
        <f t="shared" si="0"/>
        <v>1000</v>
      </c>
    </row>
    <row r="14" spans="1:4" x14ac:dyDescent="0.25">
      <c r="A14" s="5" t="s">
        <v>130</v>
      </c>
      <c r="B14" s="57">
        <v>0.01</v>
      </c>
      <c r="C14" s="69">
        <v>100000</v>
      </c>
      <c r="D14" s="22">
        <f t="shared" si="0"/>
        <v>1000</v>
      </c>
    </row>
    <row r="15" spans="1:4" x14ac:dyDescent="0.25">
      <c r="A15" s="5" t="s">
        <v>131</v>
      </c>
      <c r="B15" s="57">
        <v>1.4999999999999999E-2</v>
      </c>
      <c r="C15" s="69">
        <v>50000</v>
      </c>
      <c r="D15" s="22">
        <f t="shared" si="0"/>
        <v>750</v>
      </c>
    </row>
    <row r="16" spans="1:4" x14ac:dyDescent="0.25">
      <c r="A16" s="8" t="s">
        <v>132</v>
      </c>
      <c r="B16" s="57">
        <v>0.2</v>
      </c>
      <c r="C16" s="69">
        <v>21000</v>
      </c>
      <c r="D16" s="22">
        <f t="shared" si="0"/>
        <v>4200</v>
      </c>
    </row>
    <row r="17" spans="1:4" x14ac:dyDescent="0.25">
      <c r="A17" s="8" t="s">
        <v>133</v>
      </c>
      <c r="B17" s="57">
        <v>0.4</v>
      </c>
      <c r="C17" s="69">
        <v>2100</v>
      </c>
      <c r="D17" s="22">
        <f t="shared" si="0"/>
        <v>840</v>
      </c>
    </row>
    <row r="18" spans="1:4" x14ac:dyDescent="0.25">
      <c r="A18" s="5" t="s">
        <v>134</v>
      </c>
      <c r="B18" s="57">
        <v>0.55000000000000004</v>
      </c>
      <c r="C18" s="69">
        <v>30000</v>
      </c>
      <c r="D18" s="22">
        <f t="shared" si="0"/>
        <v>16500</v>
      </c>
    </row>
    <row r="19" spans="1:4" x14ac:dyDescent="0.25">
      <c r="A19" s="5" t="s">
        <v>33</v>
      </c>
      <c r="B19" s="57">
        <v>0.5</v>
      </c>
      <c r="C19" s="69">
        <v>15000</v>
      </c>
      <c r="D19" s="22">
        <f t="shared" si="0"/>
        <v>7500</v>
      </c>
    </row>
    <row r="20" spans="1:4" x14ac:dyDescent="0.25">
      <c r="A20" s="24" t="s">
        <v>34</v>
      </c>
      <c r="B20" s="24"/>
      <c r="C20" s="70"/>
      <c r="D20" s="24"/>
    </row>
    <row r="21" spans="1:4" x14ac:dyDescent="0.25">
      <c r="A21" s="5" t="s">
        <v>105</v>
      </c>
      <c r="B21" s="58">
        <v>0.3</v>
      </c>
      <c r="C21" s="69">
        <v>40000</v>
      </c>
      <c r="D21" s="22">
        <f t="shared" si="0"/>
        <v>12000</v>
      </c>
    </row>
    <row r="22" spans="1:4" x14ac:dyDescent="0.25">
      <c r="A22" s="5" t="s">
        <v>106</v>
      </c>
      <c r="B22" s="58">
        <v>0.15</v>
      </c>
      <c r="C22" s="69">
        <v>13000</v>
      </c>
      <c r="D22" s="22">
        <f t="shared" si="0"/>
        <v>1950</v>
      </c>
    </row>
    <row r="23" spans="1:4" x14ac:dyDescent="0.25">
      <c r="A23" s="5" t="s">
        <v>135</v>
      </c>
      <c r="B23" s="57">
        <v>0.4</v>
      </c>
      <c r="C23" s="69">
        <v>2100</v>
      </c>
      <c r="D23" s="22">
        <f t="shared" si="0"/>
        <v>840</v>
      </c>
    </row>
    <row r="24" spans="1:4" x14ac:dyDescent="0.25">
      <c r="A24" s="5" t="s">
        <v>35</v>
      </c>
      <c r="B24" s="57">
        <v>1.5</v>
      </c>
      <c r="C24" s="69">
        <v>420</v>
      </c>
      <c r="D24" s="22">
        <f t="shared" si="0"/>
        <v>630</v>
      </c>
    </row>
    <row r="25" spans="1:4" x14ac:dyDescent="0.25">
      <c r="A25" s="24" t="s">
        <v>36</v>
      </c>
      <c r="B25" s="24"/>
      <c r="C25" s="70"/>
      <c r="D25" s="24"/>
    </row>
    <row r="26" spans="1:4" x14ac:dyDescent="0.25">
      <c r="A26" s="5" t="s">
        <v>136</v>
      </c>
      <c r="B26" s="57">
        <v>0.4</v>
      </c>
      <c r="C26" s="69">
        <v>60000</v>
      </c>
      <c r="D26" s="22">
        <f t="shared" si="0"/>
        <v>24000</v>
      </c>
    </row>
    <row r="27" spans="1:4" x14ac:dyDescent="0.25">
      <c r="A27" s="5" t="s">
        <v>137</v>
      </c>
      <c r="B27" s="57">
        <v>0.35</v>
      </c>
      <c r="C27" s="69">
        <v>10000</v>
      </c>
      <c r="D27" s="22">
        <f t="shared" si="0"/>
        <v>3500</v>
      </c>
    </row>
    <row r="28" spans="1:4" x14ac:dyDescent="0.25">
      <c r="A28" s="5" t="s">
        <v>138</v>
      </c>
      <c r="B28" s="57">
        <v>0.3</v>
      </c>
      <c r="C28" s="69">
        <v>10000</v>
      </c>
      <c r="D28" s="22">
        <f t="shared" si="0"/>
        <v>3000</v>
      </c>
    </row>
    <row r="29" spans="1:4" x14ac:dyDescent="0.25">
      <c r="A29" s="5" t="s">
        <v>139</v>
      </c>
      <c r="B29" s="57">
        <v>0.5</v>
      </c>
      <c r="C29" s="69">
        <v>10000</v>
      </c>
      <c r="D29" s="22">
        <f t="shared" si="0"/>
        <v>5000</v>
      </c>
    </row>
    <row r="30" spans="1:4" x14ac:dyDescent="0.25">
      <c r="A30" s="5" t="s">
        <v>140</v>
      </c>
      <c r="B30" s="57">
        <v>0.35</v>
      </c>
      <c r="C30" s="69">
        <v>13000</v>
      </c>
      <c r="D30" s="22">
        <f t="shared" si="0"/>
        <v>4550</v>
      </c>
    </row>
    <row r="31" spans="1:4" x14ac:dyDescent="0.25">
      <c r="A31" s="5" t="s">
        <v>141</v>
      </c>
      <c r="B31" s="57">
        <v>0.25</v>
      </c>
      <c r="C31" s="69">
        <v>13000</v>
      </c>
      <c r="D31" s="22">
        <f t="shared" si="0"/>
        <v>3250</v>
      </c>
    </row>
    <row r="32" spans="1:4" x14ac:dyDescent="0.25">
      <c r="A32" s="5" t="s">
        <v>142</v>
      </c>
      <c r="B32" s="57">
        <v>1.5</v>
      </c>
      <c r="C32" s="69">
        <v>2100</v>
      </c>
      <c r="D32" s="22">
        <f t="shared" si="0"/>
        <v>3150</v>
      </c>
    </row>
    <row r="33" spans="1:4" x14ac:dyDescent="0.25">
      <c r="A33" s="5" t="s">
        <v>143</v>
      </c>
      <c r="B33" s="57">
        <v>0.6</v>
      </c>
      <c r="C33" s="69">
        <v>21000</v>
      </c>
      <c r="D33" s="22">
        <f t="shared" si="0"/>
        <v>12600</v>
      </c>
    </row>
    <row r="34" spans="1:4" x14ac:dyDescent="0.25">
      <c r="A34" s="5" t="s">
        <v>144</v>
      </c>
      <c r="B34" s="57">
        <v>0.2</v>
      </c>
      <c r="C34" s="69">
        <v>13000</v>
      </c>
      <c r="D34" s="22">
        <f t="shared" si="0"/>
        <v>2600</v>
      </c>
    </row>
    <row r="35" spans="1:4" x14ac:dyDescent="0.25">
      <c r="A35" s="5" t="s">
        <v>145</v>
      </c>
      <c r="B35" s="57">
        <v>0.3</v>
      </c>
      <c r="C35" s="69">
        <v>13000</v>
      </c>
      <c r="D35" s="22">
        <f t="shared" si="0"/>
        <v>3900</v>
      </c>
    </row>
    <row r="36" spans="1:4" x14ac:dyDescent="0.25">
      <c r="A36" s="5" t="s">
        <v>146</v>
      </c>
      <c r="B36" s="57">
        <v>0.9</v>
      </c>
      <c r="C36" s="69">
        <v>10000</v>
      </c>
      <c r="D36" s="22">
        <f t="shared" si="0"/>
        <v>9000</v>
      </c>
    </row>
    <row r="37" spans="1:4" x14ac:dyDescent="0.25">
      <c r="A37" s="5" t="s">
        <v>147</v>
      </c>
      <c r="B37" s="57">
        <v>0.6</v>
      </c>
      <c r="C37" s="69">
        <v>10000</v>
      </c>
      <c r="D37" s="22">
        <f t="shared" si="0"/>
        <v>6000</v>
      </c>
    </row>
    <row r="38" spans="1:4" x14ac:dyDescent="0.25">
      <c r="A38" s="5" t="s">
        <v>148</v>
      </c>
      <c r="B38" s="57">
        <v>0.3</v>
      </c>
      <c r="C38" s="69">
        <v>10000</v>
      </c>
      <c r="D38" s="22">
        <f t="shared" si="0"/>
        <v>3000</v>
      </c>
    </row>
    <row r="39" spans="1:4" x14ac:dyDescent="0.25">
      <c r="A39" s="118" t="s">
        <v>40</v>
      </c>
      <c r="B39" s="119"/>
      <c r="C39" s="120"/>
      <c r="D39" s="71">
        <f>SUM(D4:D38)</f>
        <v>147058</v>
      </c>
    </row>
    <row r="40" spans="1:4" x14ac:dyDescent="0.25">
      <c r="D40" s="23"/>
    </row>
    <row r="42" spans="1:4" ht="18.75" x14ac:dyDescent="0.3">
      <c r="B42" s="92" t="s">
        <v>165</v>
      </c>
    </row>
  </sheetData>
  <mergeCells count="4">
    <mergeCell ref="A2:D2"/>
    <mergeCell ref="A39:C39"/>
    <mergeCell ref="A1:B1"/>
    <mergeCell ref="C1:D1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showGridLines="0" workbookViewId="0">
      <selection activeCell="A2" sqref="A2:M2"/>
    </sheetView>
  </sheetViews>
  <sheetFormatPr defaultRowHeight="15" x14ac:dyDescent="0.25"/>
  <cols>
    <col min="1" max="1" width="44.42578125" customWidth="1"/>
    <col min="2" max="2" width="20.5703125" customWidth="1"/>
    <col min="3" max="3" width="15" style="75" customWidth="1"/>
  </cols>
  <sheetData>
    <row r="1" spans="1:3" ht="21" x14ac:dyDescent="0.25">
      <c r="A1" s="88" t="s">
        <v>161</v>
      </c>
      <c r="B1" s="89" t="str">
        <f>PEF_BAR!$C$2</f>
        <v xml:space="preserve"> </v>
      </c>
    </row>
    <row r="2" spans="1:3" ht="22.7" customHeight="1" x14ac:dyDescent="0.35">
      <c r="A2" s="123" t="s">
        <v>149</v>
      </c>
      <c r="B2" s="124"/>
      <c r="C2" s="83" t="s">
        <v>160</v>
      </c>
    </row>
    <row r="3" spans="1:3" ht="16.350000000000001" customHeight="1" x14ac:dyDescent="0.25">
      <c r="A3" s="27" t="s">
        <v>63</v>
      </c>
      <c r="B3" s="78">
        <v>1450</v>
      </c>
    </row>
    <row r="4" spans="1:3" ht="16.350000000000001" customHeight="1" x14ac:dyDescent="0.25">
      <c r="A4" s="27" t="s">
        <v>64</v>
      </c>
      <c r="B4" s="78">
        <v>200</v>
      </c>
    </row>
    <row r="5" spans="1:3" ht="16.350000000000001" customHeight="1" x14ac:dyDescent="0.25">
      <c r="A5" s="27" t="s">
        <v>65</v>
      </c>
      <c r="B5" s="79">
        <v>0.5</v>
      </c>
    </row>
    <row r="8" spans="1:3" s="19" customFormat="1" ht="17.100000000000001" customHeight="1" x14ac:dyDescent="0.25">
      <c r="A8" s="121" t="s">
        <v>58</v>
      </c>
      <c r="B8" s="122"/>
      <c r="C8" s="76"/>
    </row>
    <row r="9" spans="1:3" s="19" customFormat="1" ht="17.100000000000001" customHeight="1" x14ac:dyDescent="0.25">
      <c r="A9" s="28" t="s">
        <v>26</v>
      </c>
      <c r="B9" s="41" t="s">
        <v>66</v>
      </c>
      <c r="C9" s="77"/>
    </row>
    <row r="10" spans="1:3" ht="33.6" customHeight="1" x14ac:dyDescent="0.25">
      <c r="A10" s="27" t="s">
        <v>59</v>
      </c>
      <c r="B10" s="37">
        <f>+B5*(B4+B3)</f>
        <v>825</v>
      </c>
      <c r="C10" s="74"/>
    </row>
    <row r="11" spans="1:3" ht="33.6" customHeight="1" x14ac:dyDescent="0.25">
      <c r="A11" s="27" t="s">
        <v>60</v>
      </c>
      <c r="B11" s="80">
        <v>1</v>
      </c>
    </row>
    <row r="12" spans="1:3" ht="33.6" customHeight="1" x14ac:dyDescent="0.25">
      <c r="A12" s="27" t="s">
        <v>83</v>
      </c>
      <c r="B12" s="80">
        <v>210</v>
      </c>
    </row>
    <row r="13" spans="1:3" ht="33.6" customHeight="1" x14ac:dyDescent="0.25">
      <c r="A13" s="27" t="s">
        <v>61</v>
      </c>
      <c r="B13" s="37">
        <f>+B12*B11*B10</f>
        <v>173250</v>
      </c>
      <c r="C13" s="74"/>
    </row>
    <row r="14" spans="1:3" ht="33.6" customHeight="1" x14ac:dyDescent="0.25">
      <c r="A14" s="27" t="s">
        <v>102</v>
      </c>
      <c r="B14" s="38" t="e">
        <f>+AVERAGE('LIST. PREZZI BAR'!B5:B35)</f>
        <v>#DIV/0!</v>
      </c>
      <c r="C14" s="90"/>
    </row>
    <row r="15" spans="1:3" ht="33.6" customHeight="1" x14ac:dyDescent="0.25">
      <c r="A15" s="39" t="s">
        <v>62</v>
      </c>
      <c r="B15" s="40" t="e">
        <f>+B14*B13</f>
        <v>#DIV/0!</v>
      </c>
      <c r="C15" s="74"/>
    </row>
    <row r="19" spans="1:3" ht="18.75" x14ac:dyDescent="0.3">
      <c r="A19" s="92" t="s">
        <v>165</v>
      </c>
    </row>
    <row r="22" spans="1:3" x14ac:dyDescent="0.25">
      <c r="C22" s="74"/>
    </row>
    <row r="23" spans="1:3" x14ac:dyDescent="0.25">
      <c r="C23" s="74"/>
    </row>
    <row r="24" spans="1:3" x14ac:dyDescent="0.25">
      <c r="C24" s="74"/>
    </row>
    <row r="25" spans="1:3" x14ac:dyDescent="0.25">
      <c r="C25" s="74"/>
    </row>
    <row r="26" spans="1:3" x14ac:dyDescent="0.25">
      <c r="C26" s="74"/>
    </row>
    <row r="27" spans="1:3" x14ac:dyDescent="0.25">
      <c r="C27" s="74"/>
    </row>
    <row r="28" spans="1:3" x14ac:dyDescent="0.25">
      <c r="C28" s="74"/>
    </row>
    <row r="29" spans="1:3" x14ac:dyDescent="0.25">
      <c r="C29" s="74"/>
    </row>
  </sheetData>
  <mergeCells count="2">
    <mergeCell ref="A8:B8"/>
    <mergeCell ref="A2:B2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showGridLines="0" workbookViewId="0">
      <selection activeCell="A2" sqref="A2:M2"/>
    </sheetView>
  </sheetViews>
  <sheetFormatPr defaultRowHeight="15" x14ac:dyDescent="0.25"/>
  <cols>
    <col min="1" max="1" width="59.5703125" bestFit="1" customWidth="1"/>
    <col min="2" max="2" width="24.140625" style="36" customWidth="1"/>
    <col min="3" max="3" width="15" customWidth="1"/>
    <col min="5" max="5" width="53.42578125" bestFit="1" customWidth="1"/>
    <col min="6" max="6" width="19.5703125" bestFit="1" customWidth="1"/>
  </cols>
  <sheetData>
    <row r="1" spans="1:5" ht="20.100000000000001" customHeight="1" x14ac:dyDescent="0.25">
      <c r="A1" s="88" t="s">
        <v>161</v>
      </c>
      <c r="B1" s="89" t="str">
        <f>PEF_BAR!$C$2</f>
        <v xml:space="preserve"> </v>
      </c>
    </row>
    <row r="2" spans="1:5" ht="20.100000000000001" customHeight="1" x14ac:dyDescent="0.25">
      <c r="A2" s="125" t="s">
        <v>46</v>
      </c>
      <c r="B2" s="126"/>
      <c r="C2" s="42"/>
    </row>
    <row r="3" spans="1:5" ht="20.100000000000001" customHeight="1" x14ac:dyDescent="0.25">
      <c r="A3" s="28" t="s">
        <v>26</v>
      </c>
      <c r="B3" s="26" t="s">
        <v>43</v>
      </c>
    </row>
    <row r="4" spans="1:5" ht="15.75" x14ac:dyDescent="0.25">
      <c r="A4" s="27" t="s">
        <v>47</v>
      </c>
      <c r="B4" s="29">
        <f>'LIST. MATERIE PRIME BAR '!D39</f>
        <v>147058</v>
      </c>
      <c r="D4" s="19"/>
      <c r="E4" s="19"/>
    </row>
    <row r="5" spans="1:5" ht="15.75" x14ac:dyDescent="0.25">
      <c r="A5" s="27" t="s">
        <v>179</v>
      </c>
      <c r="B5" s="43"/>
      <c r="D5" s="19"/>
      <c r="E5" s="19"/>
    </row>
    <row r="6" spans="1:5" s="19" customFormat="1" ht="17.100000000000001" customHeight="1" x14ac:dyDescent="0.25">
      <c r="A6" s="30" t="s">
        <v>11</v>
      </c>
      <c r="B6" s="31">
        <f>+B7*B9</f>
        <v>0</v>
      </c>
    </row>
    <row r="7" spans="1:5" s="19" customFormat="1" ht="17.100000000000001" customHeight="1" x14ac:dyDescent="0.25">
      <c r="A7" s="32" t="s">
        <v>67</v>
      </c>
      <c r="B7" s="43"/>
    </row>
    <row r="8" spans="1:5" s="19" customFormat="1" ht="17.100000000000001" customHeight="1" x14ac:dyDescent="0.25">
      <c r="A8" s="32" t="s">
        <v>84</v>
      </c>
      <c r="B8" s="65"/>
    </row>
    <row r="9" spans="1:5" s="19" customFormat="1" ht="17.100000000000001" customHeight="1" x14ac:dyDescent="0.25">
      <c r="A9" s="32" t="s">
        <v>68</v>
      </c>
      <c r="B9" s="63">
        <f>+B8*'BAR_DETTAGLIO RICAVI'!B12</f>
        <v>0</v>
      </c>
    </row>
    <row r="10" spans="1:5" ht="20.100000000000001" customHeight="1" x14ac:dyDescent="0.25">
      <c r="A10" s="30" t="s">
        <v>48</v>
      </c>
      <c r="B10" s="43"/>
    </row>
    <row r="11" spans="1:5" ht="20.100000000000001" customHeight="1" x14ac:dyDescent="0.25">
      <c r="A11" s="30" t="s">
        <v>69</v>
      </c>
      <c r="B11" s="31">
        <f>+B12*B13*B14</f>
        <v>0</v>
      </c>
    </row>
    <row r="12" spans="1:5" ht="20.100000000000001" customHeight="1" x14ac:dyDescent="0.25">
      <c r="A12" s="32" t="s">
        <v>87</v>
      </c>
      <c r="B12" s="62"/>
    </row>
    <row r="13" spans="1:5" ht="20.100000000000001" customHeight="1" x14ac:dyDescent="0.25">
      <c r="A13" s="32" t="s">
        <v>70</v>
      </c>
      <c r="B13" s="62"/>
    </row>
    <row r="14" spans="1:5" ht="20.100000000000001" customHeight="1" x14ac:dyDescent="0.25">
      <c r="A14" s="32" t="s">
        <v>71</v>
      </c>
      <c r="B14" s="43"/>
    </row>
    <row r="15" spans="1:5" ht="20.100000000000001" customHeight="1" x14ac:dyDescent="0.25">
      <c r="A15" s="30" t="s">
        <v>72</v>
      </c>
      <c r="B15" s="31">
        <f>+SUM($B$16:$B$19)</f>
        <v>0</v>
      </c>
    </row>
    <row r="16" spans="1:5" ht="20.100000000000001" customHeight="1" x14ac:dyDescent="0.25">
      <c r="A16" s="32" t="s">
        <v>49</v>
      </c>
      <c r="B16" s="44"/>
    </row>
    <row r="17" spans="1:3" ht="20.100000000000001" customHeight="1" x14ac:dyDescent="0.25">
      <c r="A17" s="32" t="s">
        <v>50</v>
      </c>
      <c r="B17" s="44"/>
    </row>
    <row r="18" spans="1:3" ht="20.100000000000001" customHeight="1" x14ac:dyDescent="0.25">
      <c r="A18" s="32" t="s">
        <v>51</v>
      </c>
      <c r="B18" s="44"/>
    </row>
    <row r="19" spans="1:3" ht="20.100000000000001" customHeight="1" x14ac:dyDescent="0.25">
      <c r="A19" s="32" t="s">
        <v>52</v>
      </c>
      <c r="B19" s="44"/>
      <c r="C19" s="74" t="s">
        <v>159</v>
      </c>
    </row>
    <row r="20" spans="1:3" ht="20.100000000000001" customHeight="1" x14ac:dyDescent="0.25">
      <c r="A20" s="30" t="s">
        <v>53</v>
      </c>
      <c r="B20" s="31">
        <f>+B21*B22</f>
        <v>0</v>
      </c>
    </row>
    <row r="21" spans="1:3" ht="20.100000000000001" customHeight="1" x14ac:dyDescent="0.25">
      <c r="A21" s="32" t="s">
        <v>85</v>
      </c>
      <c r="B21" s="44">
        <v>28561.24</v>
      </c>
      <c r="C21" s="74" t="s">
        <v>150</v>
      </c>
    </row>
    <row r="22" spans="1:3" ht="20.100000000000001" customHeight="1" x14ac:dyDescent="0.25">
      <c r="A22" s="32" t="s">
        <v>86</v>
      </c>
      <c r="B22" s="64"/>
    </row>
    <row r="23" spans="1:3" ht="20.100000000000001" customHeight="1" x14ac:dyDescent="0.25">
      <c r="A23" s="30" t="s">
        <v>54</v>
      </c>
      <c r="B23" s="31">
        <f>+SUM($B$24:$B$27)</f>
        <v>0</v>
      </c>
    </row>
    <row r="24" spans="1:3" ht="20.100000000000001" customHeight="1" x14ac:dyDescent="0.25">
      <c r="A24" s="32" t="s">
        <v>55</v>
      </c>
      <c r="B24" s="44"/>
    </row>
    <row r="25" spans="1:3" ht="20.100000000000001" customHeight="1" x14ac:dyDescent="0.25">
      <c r="A25" s="32" t="s">
        <v>56</v>
      </c>
      <c r="B25" s="44"/>
    </row>
    <row r="26" spans="1:3" ht="20.100000000000001" customHeight="1" x14ac:dyDescent="0.25">
      <c r="A26" s="32" t="s">
        <v>57</v>
      </c>
      <c r="B26" s="44"/>
    </row>
    <row r="27" spans="1:3" ht="20.100000000000001" customHeight="1" x14ac:dyDescent="0.25">
      <c r="A27" s="33" t="s">
        <v>37</v>
      </c>
      <c r="B27" s="45"/>
    </row>
    <row r="28" spans="1:3" ht="20.100000000000001" customHeight="1" x14ac:dyDescent="0.25">
      <c r="A28" s="34" t="s">
        <v>6</v>
      </c>
      <c r="B28" s="35">
        <f>+B23+B20+B15+B11+B6+B5+B4+B10</f>
        <v>147058</v>
      </c>
    </row>
    <row r="29" spans="1:3" ht="20.100000000000001" customHeight="1" x14ac:dyDescent="0.25"/>
    <row r="30" spans="1:3" ht="20.100000000000001" customHeight="1" x14ac:dyDescent="0.25"/>
    <row r="31" spans="1:3" ht="20.100000000000001" customHeight="1" x14ac:dyDescent="0.3">
      <c r="A31" s="91" t="s">
        <v>165</v>
      </c>
    </row>
  </sheetData>
  <mergeCells count="1">
    <mergeCell ref="A2:B2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showGridLines="0" workbookViewId="0">
      <selection activeCell="A2" sqref="A2:M2"/>
    </sheetView>
  </sheetViews>
  <sheetFormatPr defaultRowHeight="15" x14ac:dyDescent="0.25"/>
  <cols>
    <col min="1" max="1" width="59.5703125" bestFit="1" customWidth="1"/>
    <col min="2" max="2" width="24.140625" style="36" customWidth="1"/>
    <col min="3" max="3" width="21.5703125" bestFit="1" customWidth="1"/>
    <col min="5" max="5" width="53.42578125" bestFit="1" customWidth="1"/>
    <col min="6" max="6" width="19.5703125" bestFit="1" customWidth="1"/>
  </cols>
  <sheetData>
    <row r="1" spans="1:6" ht="21" x14ac:dyDescent="0.25">
      <c r="A1" s="88" t="s">
        <v>161</v>
      </c>
      <c r="B1" s="133" t="str">
        <f>PEF_BAR!$C$2</f>
        <v xml:space="preserve"> </v>
      </c>
      <c r="C1" s="133"/>
    </row>
    <row r="2" spans="1:6" s="19" customFormat="1" ht="17.100000000000001" customHeight="1" x14ac:dyDescent="0.25">
      <c r="A2" s="127" t="s">
        <v>41</v>
      </c>
      <c r="B2" s="128"/>
      <c r="C2" s="128"/>
      <c r="E2" s="129" t="s">
        <v>42</v>
      </c>
      <c r="F2" s="130"/>
    </row>
    <row r="3" spans="1:6" s="19" customFormat="1" ht="17.100000000000001" customHeight="1" x14ac:dyDescent="0.25">
      <c r="A3" s="20" t="s">
        <v>26</v>
      </c>
      <c r="B3" s="25" t="s">
        <v>152</v>
      </c>
      <c r="C3" s="26" t="s">
        <v>90</v>
      </c>
      <c r="E3" s="20" t="s">
        <v>44</v>
      </c>
      <c r="F3" s="26" t="s">
        <v>82</v>
      </c>
    </row>
    <row r="4" spans="1:6" ht="31.35" customHeight="1" x14ac:dyDescent="0.25">
      <c r="A4" s="27" t="s">
        <v>151</v>
      </c>
      <c r="B4" s="82">
        <v>5</v>
      </c>
      <c r="C4" s="43"/>
      <c r="E4" s="27" t="s">
        <v>45</v>
      </c>
      <c r="F4" s="68">
        <f>+IF(AND(C4="", B4=""), "", C4/B4)</f>
        <v>0</v>
      </c>
    </row>
    <row r="5" spans="1:6" ht="32.450000000000003" customHeight="1" x14ac:dyDescent="0.25">
      <c r="A5" s="27" t="s">
        <v>80</v>
      </c>
      <c r="B5" s="82">
        <v>5</v>
      </c>
      <c r="C5" s="43"/>
      <c r="E5" s="27" t="s">
        <v>80</v>
      </c>
      <c r="F5" s="68">
        <f t="shared" ref="F5" si="0">+IF(AND(C5="", B5=""), "", C5/B5)</f>
        <v>0</v>
      </c>
    </row>
    <row r="6" spans="1:6" ht="31.35" customHeight="1" x14ac:dyDescent="0.25">
      <c r="A6" s="131" t="s">
        <v>81</v>
      </c>
      <c r="B6" s="132"/>
      <c r="C6" s="56">
        <f>+SUM(C4:C5)</f>
        <v>0</v>
      </c>
      <c r="E6" s="55" t="s">
        <v>88</v>
      </c>
      <c r="F6" s="56">
        <f>+SUM(F4:F5)</f>
        <v>0</v>
      </c>
    </row>
    <row r="7" spans="1:6" ht="20.100000000000001" customHeight="1" x14ac:dyDescent="0.25"/>
    <row r="8" spans="1:6" ht="20.100000000000001" customHeight="1" x14ac:dyDescent="0.25">
      <c r="A8" s="74" t="s">
        <v>158</v>
      </c>
    </row>
    <row r="11" spans="1:6" ht="18.75" x14ac:dyDescent="0.3">
      <c r="B11" s="92" t="s">
        <v>165</v>
      </c>
    </row>
  </sheetData>
  <mergeCells count="4">
    <mergeCell ref="A2:C2"/>
    <mergeCell ref="E2:F2"/>
    <mergeCell ref="A6:B6"/>
    <mergeCell ref="B1:C1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showGridLines="0" workbookViewId="0">
      <selection activeCell="A2" sqref="A2:M2"/>
    </sheetView>
  </sheetViews>
  <sheetFormatPr defaultRowHeight="15" x14ac:dyDescent="0.25"/>
  <cols>
    <col min="2" max="2" width="12.5703125" bestFit="1" customWidth="1"/>
    <col min="3" max="3" width="15.140625" bestFit="1" customWidth="1"/>
    <col min="4" max="4" width="15.140625" customWidth="1"/>
    <col min="5" max="5" width="14.5703125" bestFit="1" customWidth="1"/>
  </cols>
  <sheetData>
    <row r="1" spans="1:5" ht="21.75" customHeight="1" thickBot="1" x14ac:dyDescent="0.4">
      <c r="A1" s="138" t="s">
        <v>161</v>
      </c>
      <c r="B1" s="138"/>
      <c r="C1" s="138"/>
      <c r="D1" s="139" t="str">
        <f>PEF_BAR!$C$2</f>
        <v xml:space="preserve"> </v>
      </c>
      <c r="E1" s="139"/>
    </row>
    <row r="2" spans="1:5" x14ac:dyDescent="0.25">
      <c r="A2" s="134" t="s">
        <v>153</v>
      </c>
      <c r="B2" s="135"/>
      <c r="C2" s="135"/>
      <c r="D2" s="136"/>
      <c r="E2" s="137"/>
    </row>
    <row r="3" spans="1:5" x14ac:dyDescent="0.25">
      <c r="A3" s="49" t="s">
        <v>101</v>
      </c>
      <c r="B3" s="50" t="s">
        <v>43</v>
      </c>
      <c r="C3" s="50" t="s">
        <v>77</v>
      </c>
      <c r="D3" s="52" t="s">
        <v>78</v>
      </c>
      <c r="E3" s="51" t="s">
        <v>79</v>
      </c>
    </row>
    <row r="4" spans="1:5" ht="15.75" thickBot="1" x14ac:dyDescent="0.3">
      <c r="A4" s="61">
        <v>0</v>
      </c>
      <c r="B4" s="66"/>
      <c r="C4" s="53"/>
      <c r="D4" s="81">
        <v>5</v>
      </c>
      <c r="E4" s="60">
        <v>0</v>
      </c>
    </row>
    <row r="5" spans="1:5" ht="15.75" thickBot="1" x14ac:dyDescent="0.3">
      <c r="A5" s="61">
        <v>1</v>
      </c>
      <c r="B5" s="67">
        <f>+B4-(B4/$D$4)</f>
        <v>0</v>
      </c>
      <c r="E5" s="60">
        <f>+IF(OR(B4="",$C$4="",$D$4=""),0, (B4*$C$4))</f>
        <v>0</v>
      </c>
    </row>
    <row r="6" spans="1:5" ht="15.75" thickBot="1" x14ac:dyDescent="0.3">
      <c r="A6" s="61">
        <v>2</v>
      </c>
      <c r="B6" s="67">
        <f t="shared" ref="B6:B9" si="0">+B5-($B$4/$D$4)</f>
        <v>0</v>
      </c>
      <c r="E6" s="60">
        <f t="shared" ref="E6:E9" si="1">+IF(OR(B5="",$C$4="",$D$4=""),0, (B5*$C$4))</f>
        <v>0</v>
      </c>
    </row>
    <row r="7" spans="1:5" ht="15.75" thickBot="1" x14ac:dyDescent="0.3">
      <c r="A7" s="61">
        <v>3</v>
      </c>
      <c r="B7" s="67">
        <f t="shared" si="0"/>
        <v>0</v>
      </c>
      <c r="E7" s="60">
        <f t="shared" si="1"/>
        <v>0</v>
      </c>
    </row>
    <row r="8" spans="1:5" ht="15.75" thickBot="1" x14ac:dyDescent="0.3">
      <c r="A8" s="61">
        <v>4</v>
      </c>
      <c r="B8" s="67">
        <f t="shared" si="0"/>
        <v>0</v>
      </c>
      <c r="E8" s="60">
        <f t="shared" si="1"/>
        <v>0</v>
      </c>
    </row>
    <row r="9" spans="1:5" ht="15.75" thickBot="1" x14ac:dyDescent="0.3">
      <c r="A9" s="61">
        <v>5</v>
      </c>
      <c r="B9" s="67">
        <f t="shared" si="0"/>
        <v>0</v>
      </c>
      <c r="E9" s="60">
        <f t="shared" si="1"/>
        <v>0</v>
      </c>
    </row>
    <row r="11" spans="1:5" x14ac:dyDescent="0.25">
      <c r="A11" s="74" t="s">
        <v>154</v>
      </c>
    </row>
    <row r="14" spans="1:5" ht="18.75" x14ac:dyDescent="0.3">
      <c r="B14" s="92" t="s">
        <v>165</v>
      </c>
    </row>
  </sheetData>
  <mergeCells count="3">
    <mergeCell ref="A2:E2"/>
    <mergeCell ref="A1:C1"/>
    <mergeCell ref="D1:E1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75" orientation="landscape" r:id="rId1"/>
  <headerFooter>
    <oddHeader>&amp;R&amp;F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indicazioni per compilazione</vt:lpstr>
      <vt:lpstr>PEF_BAR</vt:lpstr>
      <vt:lpstr>LIST. PREZZI BAR</vt:lpstr>
      <vt:lpstr>LIST. MATERIE PRIME BAR </vt:lpstr>
      <vt:lpstr>BAR_DETTAGLIO RICAVI</vt:lpstr>
      <vt:lpstr>BAR_DETTAGLIO COSTI</vt:lpstr>
      <vt:lpstr>AMMORTAMENTO</vt:lpstr>
      <vt:lpstr>ONERI FINANZIARI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Versace, Caterina</dc:creator>
  <cp:lastModifiedBy>Utente</cp:lastModifiedBy>
  <cp:lastPrinted>2022-07-25T20:33:17Z</cp:lastPrinted>
  <dcterms:created xsi:type="dcterms:W3CDTF">2018-12-17T10:18:06Z</dcterms:created>
  <dcterms:modified xsi:type="dcterms:W3CDTF">2022-07-25T20:33:30Z</dcterms:modified>
</cp:coreProperties>
</file>