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ENNITA' FISSA" sheetId="1" r:id="rId1"/>
    <sheet name="FIS QUOTE FISSE DOCENTI E ATA" sheetId="2" r:id="rId2"/>
    <sheet name="PRATICA SPORTIVA" sheetId="3" r:id="rId3"/>
    <sheet name="FIS ATA" sheetId="4" r:id="rId4"/>
    <sheet name="ORE SUPPLENZA" sheetId="5" r:id="rId5"/>
    <sheet name="PREMIALITA' " sheetId="6" r:id="rId6"/>
    <sheet name="FIS DOCENTI " sheetId="7" r:id="rId7"/>
  </sheets>
  <definedNames>
    <definedName name="_xlnm.Print_Area" localSheetId="4">'ORE SUPPLENZA'!$B$1:$F$10</definedName>
    <definedName name="Excel_BuiltIn_Print_Area" localSheetId="4">'ORE SUPPLENZA'!$B$1:$F$10</definedName>
  </definedNames>
  <calcPr fullCalcOnLoad="1"/>
</workbook>
</file>

<file path=xl/sharedStrings.xml><?xml version="1.0" encoding="utf-8"?>
<sst xmlns="http://schemas.openxmlformats.org/spreadsheetml/2006/main" count="383" uniqueCount="70">
  <si>
    <t>INDENNITA' AL DSGA</t>
  </si>
  <si>
    <t>NOME</t>
  </si>
  <si>
    <t xml:space="preserve">N° </t>
  </si>
  <si>
    <t>Importo</t>
  </si>
  <si>
    <t>Inpdap</t>
  </si>
  <si>
    <t>F.do  Cred.</t>
  </si>
  <si>
    <t>Imponibile</t>
  </si>
  <si>
    <t>%</t>
  </si>
  <si>
    <t>Irpef</t>
  </si>
  <si>
    <t>I.r.a.p.</t>
  </si>
  <si>
    <t>INPS</t>
  </si>
  <si>
    <t xml:space="preserve">Importo </t>
  </si>
  <si>
    <t>Ore</t>
  </si>
  <si>
    <t>lordo</t>
  </si>
  <si>
    <t>netto</t>
  </si>
  <si>
    <t>a carico Ist.</t>
  </si>
  <si>
    <t>DOCENTI FUNZIONI STRUMENTALI</t>
  </si>
  <si>
    <t xml:space="preserve">8 DOCENTI </t>
  </si>
  <si>
    <t xml:space="preserve"> </t>
  </si>
  <si>
    <t>RESPONSABILI DI PLESSO/COLLABORATORI DS-VICARIO</t>
  </si>
  <si>
    <t>4 DOCENTI</t>
  </si>
  <si>
    <t>DOCENTI COORDINATORI SECONDARIA</t>
  </si>
  <si>
    <t>24 DOCENTI</t>
  </si>
  <si>
    <t>COORDINATORI</t>
  </si>
  <si>
    <t>DOCENTI COORDINATORI PRIMARIA</t>
  </si>
  <si>
    <t>13 DOCENTI</t>
  </si>
  <si>
    <t xml:space="preserve">ATA INCARICHI SPECIFICI COLLABORATORI </t>
  </si>
  <si>
    <t>6 COLLABORATORI</t>
  </si>
  <si>
    <t xml:space="preserve">ATA INCARICHI SPECIFICI ASSISTENTI </t>
  </si>
  <si>
    <t>1 AA</t>
  </si>
  <si>
    <t>PRATICA SPORTIVA</t>
  </si>
  <si>
    <t>Docenti</t>
  </si>
  <si>
    <t>ORA</t>
  </si>
  <si>
    <t>3 DOCENTI</t>
  </si>
  <si>
    <t>FIS COLLABORATORI SCOLASTICI</t>
  </si>
  <si>
    <t>15 COLLABORATORI</t>
  </si>
  <si>
    <t>FIS AMMINISTRATIVI</t>
  </si>
  <si>
    <t>7 AA</t>
  </si>
  <si>
    <t>ORE SUPPLENZA PRIMARIA</t>
  </si>
  <si>
    <t>2 DOCENTI</t>
  </si>
  <si>
    <t>TOTALI</t>
  </si>
  <si>
    <t>ORE SUPPLENZA SCUOLA MEDIA</t>
  </si>
  <si>
    <t>36 DOCENTI</t>
  </si>
  <si>
    <t>DA PAGARE</t>
  </si>
  <si>
    <t>STANZIATO</t>
  </si>
  <si>
    <t>A</t>
  </si>
  <si>
    <t>PREMIALITA' AMMINISTRATIVI</t>
  </si>
  <si>
    <t xml:space="preserve">4 AA </t>
  </si>
  <si>
    <t>TOTALE</t>
  </si>
  <si>
    <t>B</t>
  </si>
  <si>
    <t>PREMIALITA' COLLABORATORI</t>
  </si>
  <si>
    <t>8 COLLABORATORI</t>
  </si>
  <si>
    <t>C</t>
  </si>
  <si>
    <t>PRIMO SOCCORSO TECNICO</t>
  </si>
  <si>
    <t>1 COLLABORATORE</t>
  </si>
  <si>
    <t>TOT. A+B+C</t>
  </si>
  <si>
    <t>PREMIALITA' DOCENTI prima parte A) ORE DI INS. A 38,5 EURO PROGETTI</t>
  </si>
  <si>
    <t>7 DOCENTI</t>
  </si>
  <si>
    <t xml:space="preserve">PREMIALITA' DOCENTI PRIMA parte B) RIMANENZA SUPPLENZE SCUOLA SECONDARIA. N.B. 9h PERO’ SONO DI ESTENSIONE DI UN LABORATORIO POMERIDIANO SECONDARIA  </t>
  </si>
  <si>
    <t>PRIMA PARTE PAGATI IL 22/07/2024</t>
  </si>
  <si>
    <t>PREMIALITA' DOCENTI seconda parte ORE DI INS A 38,5 EURO PROGETTI</t>
  </si>
  <si>
    <t xml:space="preserve">5 DOCENTI </t>
  </si>
  <si>
    <t xml:space="preserve">PREMIALITA' DOCENTI SFORAMENTO ORE MOTORIA E 1 LABORATORIO SECONDARIA. </t>
  </si>
  <si>
    <t>1 DOCENTE</t>
  </si>
  <si>
    <t>ASSEGNATO DOCENTI:</t>
  </si>
  <si>
    <t>AVANZO</t>
  </si>
  <si>
    <t>CONFLUITO NEL FIS DOCENTI</t>
  </si>
  <si>
    <t>LIQUIDAZIONE F.DO ISTITUTO PERSONALE DOCENTE FIS (per le motivazioni vedere le autocertificazioni presentate)</t>
  </si>
  <si>
    <r>
      <rPr>
        <sz val="10"/>
        <rFont val="Arial"/>
        <family val="2"/>
      </rPr>
      <t>O</t>
    </r>
    <r>
      <rPr>
        <b/>
        <sz val="10"/>
        <rFont val="Arial"/>
        <family val="2"/>
      </rPr>
      <t>RE DI NON INSEGNAMENTO</t>
    </r>
  </si>
  <si>
    <t>71 DOCENTI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</si>
</sst>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-2]\ * #,##0.00_-;\-[$€-2]\ * #,##0.00_-;_-[$€-2]\ * \-??_-"/>
    <numFmt numFmtId="166" formatCode="0.00%"/>
    <numFmt numFmtId="167" formatCode="#,##0.00"/>
    <numFmt numFmtId="168" formatCode="0%"/>
    <numFmt numFmtId="169" formatCode="0.00"/>
    <numFmt numFmtId="170" formatCode="General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4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168" fontId="6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 vertical="center"/>
    </xf>
    <xf numFmtId="169" fontId="6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4" fontId="6" fillId="0" borderId="3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4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11" fillId="0" borderId="0" xfId="0" applyFont="1" applyAlignment="1">
      <alignment/>
    </xf>
    <xf numFmtId="164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9" fontId="0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12" fillId="0" borderId="0" xfId="0" applyFont="1" applyBorder="1" applyAlignment="1">
      <alignment horizontal="center"/>
    </xf>
    <xf numFmtId="164" fontId="6" fillId="0" borderId="5" xfId="0" applyFont="1" applyBorder="1" applyAlignment="1">
      <alignment/>
    </xf>
    <xf numFmtId="167" fontId="6" fillId="2" borderId="5" xfId="0" applyNumberFormat="1" applyFont="1" applyFill="1" applyBorder="1" applyAlignment="1">
      <alignment/>
    </xf>
    <xf numFmtId="164" fontId="8" fillId="2" borderId="5" xfId="0" applyFont="1" applyFill="1" applyBorder="1" applyAlignment="1">
      <alignment/>
    </xf>
    <xf numFmtId="164" fontId="6" fillId="2" borderId="5" xfId="0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 horizontal="right"/>
    </xf>
    <xf numFmtId="167" fontId="8" fillId="2" borderId="1" xfId="0" applyNumberFormat="1" applyFont="1" applyFill="1" applyBorder="1" applyAlignment="1">
      <alignment/>
    </xf>
    <xf numFmtId="164" fontId="6" fillId="2" borderId="5" xfId="0" applyFont="1" applyFill="1" applyBorder="1" applyAlignment="1">
      <alignment/>
    </xf>
    <xf numFmtId="168" fontId="7" fillId="2" borderId="5" xfId="0" applyNumberFormat="1" applyFont="1" applyFill="1" applyBorder="1" applyAlignment="1">
      <alignment horizontal="center"/>
    </xf>
    <xf numFmtId="164" fontId="1" fillId="0" borderId="0" xfId="0" applyFont="1" applyAlignment="1">
      <alignment/>
    </xf>
    <xf numFmtId="164" fontId="8" fillId="2" borderId="1" xfId="0" applyFont="1" applyFill="1" applyBorder="1" applyAlignment="1">
      <alignment/>
    </xf>
    <xf numFmtId="167" fontId="6" fillId="2" borderId="1" xfId="0" applyNumberFormat="1" applyFont="1" applyFill="1" applyBorder="1" applyAlignment="1">
      <alignment/>
    </xf>
    <xf numFmtId="164" fontId="12" fillId="0" borderId="0" xfId="0" applyFont="1" applyBorder="1" applyAlignment="1">
      <alignment horizontal="left"/>
    </xf>
    <xf numFmtId="164" fontId="6" fillId="0" borderId="5" xfId="0" applyFont="1" applyFill="1" applyBorder="1" applyAlignment="1">
      <alignment horizontal="center"/>
    </xf>
    <xf numFmtId="167" fontId="4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12" fillId="0" borderId="3" xfId="0" applyFont="1" applyBorder="1" applyAlignment="1">
      <alignment horizontal="center"/>
    </xf>
    <xf numFmtId="164" fontId="8" fillId="2" borderId="1" xfId="0" applyFont="1" applyFill="1" applyBorder="1" applyAlignment="1">
      <alignment vertical="center"/>
    </xf>
    <xf numFmtId="167" fontId="8" fillId="2" borderId="1" xfId="0" applyNumberFormat="1" applyFont="1" applyFill="1" applyBorder="1" applyAlignment="1">
      <alignment vertical="center"/>
    </xf>
    <xf numFmtId="164" fontId="8" fillId="2" borderId="0" xfId="0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164" fontId="6" fillId="0" borderId="0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8" fillId="2" borderId="5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6" fillId="2" borderId="1" xfId="0" applyFont="1" applyFill="1" applyBorder="1" applyAlignment="1">
      <alignment/>
    </xf>
    <xf numFmtId="168" fontId="7" fillId="2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left"/>
    </xf>
    <xf numFmtId="167" fontId="8" fillId="0" borderId="1" xfId="0" applyNumberFormat="1" applyFont="1" applyFill="1" applyBorder="1" applyAlignment="1">
      <alignment/>
    </xf>
    <xf numFmtId="168" fontId="8" fillId="0" borderId="1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3" fillId="0" borderId="0" xfId="0" applyFont="1" applyBorder="1" applyAlignment="1">
      <alignment horizontal="center"/>
    </xf>
    <xf numFmtId="164" fontId="12" fillId="0" borderId="0" xfId="0" applyFont="1" applyAlignment="1">
      <alignment/>
    </xf>
    <xf numFmtId="164" fontId="8" fillId="2" borderId="0" xfId="0" applyFont="1" applyFill="1" applyBorder="1" applyAlignment="1">
      <alignment/>
    </xf>
    <xf numFmtId="164" fontId="8" fillId="2" borderId="0" xfId="0" applyFont="1" applyFill="1" applyBorder="1" applyAlignment="1">
      <alignment horizontal="right"/>
    </xf>
    <xf numFmtId="167" fontId="8" fillId="2" borderId="0" xfId="0" applyNumberFormat="1" applyFont="1" applyFill="1" applyBorder="1" applyAlignment="1">
      <alignment horizontal="right"/>
    </xf>
    <xf numFmtId="167" fontId="8" fillId="2" borderId="0" xfId="0" applyNumberFormat="1" applyFont="1" applyFill="1" applyBorder="1" applyAlignment="1">
      <alignment/>
    </xf>
    <xf numFmtId="169" fontId="8" fillId="2" borderId="0" xfId="0" applyNumberFormat="1" applyFont="1" applyFill="1" applyBorder="1" applyAlignment="1">
      <alignment/>
    </xf>
    <xf numFmtId="168" fontId="14" fillId="2" borderId="0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 horizontal="right"/>
    </xf>
    <xf numFmtId="167" fontId="8" fillId="2" borderId="1" xfId="0" applyNumberFormat="1" applyFont="1" applyFill="1" applyBorder="1" applyAlignment="1">
      <alignment horizontal="right"/>
    </xf>
    <xf numFmtId="169" fontId="8" fillId="2" borderId="1" xfId="0" applyNumberFormat="1" applyFont="1" applyFill="1" applyBorder="1" applyAlignment="1">
      <alignment/>
    </xf>
    <xf numFmtId="168" fontId="14" fillId="2" borderId="1" xfId="0" applyNumberFormat="1" applyFont="1" applyFill="1" applyBorder="1" applyAlignment="1">
      <alignment horizontal="center"/>
    </xf>
    <xf numFmtId="169" fontId="6" fillId="2" borderId="5" xfId="0" applyNumberFormat="1" applyFont="1" applyFill="1" applyBorder="1" applyAlignment="1">
      <alignment/>
    </xf>
    <xf numFmtId="164" fontId="8" fillId="0" borderId="5" xfId="0" applyFont="1" applyBorder="1" applyAlignment="1">
      <alignment horizontal="left"/>
    </xf>
    <xf numFmtId="169" fontId="1" fillId="0" borderId="0" xfId="0" applyNumberFormat="1" applyFont="1" applyAlignment="1">
      <alignment/>
    </xf>
    <xf numFmtId="164" fontId="12" fillId="0" borderId="6" xfId="0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12" fillId="0" borderId="8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/>
    </xf>
    <xf numFmtId="164" fontId="6" fillId="2" borderId="1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80" zoomScaleNormal="80" workbookViewId="0" topLeftCell="A1">
      <selection activeCell="L25" sqref="L25"/>
    </sheetView>
  </sheetViews>
  <sheetFormatPr defaultColWidth="9.140625" defaultRowHeight="12.75"/>
  <cols>
    <col min="1" max="1" width="23.00390625" style="0" customWidth="1"/>
    <col min="2" max="2" width="5.28125" style="0" customWidth="1"/>
  </cols>
  <sheetData>
    <row r="1" spans="1:15" s="1" customFormat="1" ht="12.75">
      <c r="A1" s="1" t="s">
        <v>0</v>
      </c>
      <c r="N1" s="2"/>
      <c r="O1" s="3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</row>
    <row r="3" spans="1:15" ht="12.75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3</v>
      </c>
      <c r="J3" s="9" t="s">
        <v>9</v>
      </c>
      <c r="K3" s="9" t="s">
        <v>10</v>
      </c>
      <c r="L3" s="9" t="s">
        <v>4</v>
      </c>
      <c r="M3" s="9" t="s">
        <v>11</v>
      </c>
      <c r="N3" s="5"/>
      <c r="O3" s="6"/>
    </row>
    <row r="4" spans="1:15" ht="12.75">
      <c r="A4" s="7"/>
      <c r="B4" s="10" t="s">
        <v>12</v>
      </c>
      <c r="C4" s="11" t="s">
        <v>13</v>
      </c>
      <c r="D4" s="12">
        <v>0.088</v>
      </c>
      <c r="E4" s="12">
        <v>0.0035</v>
      </c>
      <c r="F4" s="11" t="s">
        <v>8</v>
      </c>
      <c r="G4" s="13" t="s">
        <v>8</v>
      </c>
      <c r="H4" s="11"/>
      <c r="I4" s="11" t="s">
        <v>14</v>
      </c>
      <c r="J4" s="12">
        <v>0.085</v>
      </c>
      <c r="K4" s="12">
        <v>0.0161</v>
      </c>
      <c r="L4" s="12">
        <v>0.242</v>
      </c>
      <c r="M4" s="11" t="s">
        <v>15</v>
      </c>
      <c r="N4" s="5"/>
      <c r="O4" s="6"/>
    </row>
    <row r="5" spans="1:15" ht="14.25">
      <c r="A5" s="14"/>
      <c r="B5" s="14"/>
      <c r="C5" s="15">
        <v>5490</v>
      </c>
      <c r="D5" s="14">
        <f aca="true" t="shared" si="0" ref="D5:D6">ROUND(C5*8.8%,2)</f>
        <v>483.12</v>
      </c>
      <c r="E5" s="14">
        <f aca="true" t="shared" si="1" ref="E5:E6">ROUND(C5*0.35%,2)</f>
        <v>19.22</v>
      </c>
      <c r="F5" s="15">
        <f aca="true" t="shared" si="2" ref="F5:F6">C5-D5-E5</f>
        <v>4987.66</v>
      </c>
      <c r="G5" s="16">
        <v>0.27</v>
      </c>
      <c r="H5" s="15">
        <f aca="true" t="shared" si="3" ref="H5:H6">ROUND(F5*G5,2)</f>
        <v>1346.67</v>
      </c>
      <c r="I5" s="15">
        <f aca="true" t="shared" si="4" ref="I5:I6">F5-H5</f>
        <v>3640.99</v>
      </c>
      <c r="J5" s="15">
        <f aca="true" t="shared" si="5" ref="J5:J6">ROUND(C5*8.5%,2)</f>
        <v>466.65</v>
      </c>
      <c r="K5" s="17">
        <v>0</v>
      </c>
      <c r="L5" s="14">
        <f aca="true" t="shared" si="6" ref="L5:L6">ROUND(C5*24.2%,2)</f>
        <v>1328.58</v>
      </c>
      <c r="M5" s="15">
        <f aca="true" t="shared" si="7" ref="M5:M6">D5+E5+H5+I5+J5+L5+K5</f>
        <v>7285.23</v>
      </c>
      <c r="N5" s="5"/>
      <c r="O5" s="6"/>
    </row>
    <row r="6" spans="1:15" ht="14.25">
      <c r="A6" s="14"/>
      <c r="B6" s="14"/>
      <c r="C6" s="15">
        <v>1714.2</v>
      </c>
      <c r="D6" s="14">
        <f t="shared" si="0"/>
        <v>150.85</v>
      </c>
      <c r="E6" s="18">
        <f t="shared" si="1"/>
        <v>6</v>
      </c>
      <c r="F6" s="15">
        <f t="shared" si="2"/>
        <v>1557.3500000000001</v>
      </c>
      <c r="G6" s="16">
        <v>0.27</v>
      </c>
      <c r="H6" s="15">
        <f t="shared" si="3"/>
        <v>420.48</v>
      </c>
      <c r="I6" s="15">
        <f t="shared" si="4"/>
        <v>1136.8700000000001</v>
      </c>
      <c r="J6" s="15">
        <f t="shared" si="5"/>
        <v>145.71</v>
      </c>
      <c r="K6" s="17">
        <v>0</v>
      </c>
      <c r="L6" s="14">
        <f t="shared" si="6"/>
        <v>414.84</v>
      </c>
      <c r="M6" s="15">
        <f t="shared" si="7"/>
        <v>2274.7500000000005</v>
      </c>
      <c r="N6" s="5"/>
      <c r="O6" s="6"/>
    </row>
    <row r="7" spans="1:15" s="1" customFormat="1" ht="14.25">
      <c r="A7" s="19"/>
      <c r="B7" s="20"/>
      <c r="C7" s="21">
        <f>SUM(C5:C6)</f>
        <v>7204.2</v>
      </c>
      <c r="D7" s="21">
        <f>SUM(D5:D6)</f>
        <v>633.97</v>
      </c>
      <c r="E7" s="21">
        <f>SUM(E5:E6)</f>
        <v>25.22</v>
      </c>
      <c r="F7" s="21">
        <f>SUM(F5:F6)</f>
        <v>6545.01</v>
      </c>
      <c r="G7" s="22">
        <f>SUM(G5:G6)</f>
        <v>0.54</v>
      </c>
      <c r="H7" s="21">
        <f>SUM(H5:H6)</f>
        <v>1767.15</v>
      </c>
      <c r="I7" s="21">
        <f>SUM(I5:I6)</f>
        <v>4777.86</v>
      </c>
      <c r="J7" s="21">
        <f>SUM(J5:J6)</f>
        <v>612.36</v>
      </c>
      <c r="K7" s="21">
        <f>SUM(K5:K6)</f>
        <v>0</v>
      </c>
      <c r="L7" s="21">
        <f>SUM(L5:L6)</f>
        <v>1743.4199999999998</v>
      </c>
      <c r="M7" s="21">
        <f>SUM(M5:M6)</f>
        <v>9559.98</v>
      </c>
      <c r="N7" s="2"/>
      <c r="O7" s="3"/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6"/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  <c r="O9" s="6"/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</sheetData>
  <sheetProtection selectLockedCells="1" selectUnlockedCells="1"/>
  <mergeCells count="1">
    <mergeCell ref="A3:A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80" zoomScaleNormal="80" workbookViewId="0" topLeftCell="A17">
      <selection activeCell="B1" sqref="B1"/>
    </sheetView>
  </sheetViews>
  <sheetFormatPr defaultColWidth="9.140625" defaultRowHeight="12.75"/>
  <cols>
    <col min="1" max="1" width="3.28125" style="5" customWidth="1"/>
    <col min="2" max="2" width="24.421875" style="5" customWidth="1"/>
    <col min="3" max="3" width="8.57421875" style="5" customWidth="1"/>
    <col min="4" max="4" width="15.8515625" style="5" customWidth="1"/>
    <col min="5" max="11" width="9.140625" style="5" customWidth="1"/>
    <col min="12" max="12" width="10.7109375" style="5" customWidth="1"/>
    <col min="13" max="13" width="9.140625" style="5" customWidth="1"/>
    <col min="14" max="14" width="19.8515625" style="5" customWidth="1"/>
    <col min="15" max="16" width="9.140625" style="5" customWidth="1"/>
    <col min="17" max="17" width="20.7109375" style="5" customWidth="1"/>
    <col min="18" max="16384" width="9.140625" style="5" customWidth="1"/>
  </cols>
  <sheetData>
    <row r="1" spans="1:21" s="2" customFormat="1" ht="12.75">
      <c r="A1" s="1"/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23"/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3</v>
      </c>
      <c r="K3" s="9" t="s">
        <v>9</v>
      </c>
      <c r="L3" s="9" t="s">
        <v>10</v>
      </c>
      <c r="M3" s="9" t="s">
        <v>4</v>
      </c>
      <c r="N3" s="9" t="s">
        <v>11</v>
      </c>
      <c r="O3" s="4"/>
      <c r="P3" s="4"/>
      <c r="Q3" s="4"/>
      <c r="R3" s="4"/>
      <c r="S3" s="4"/>
      <c r="T3" s="4"/>
      <c r="U3" s="4"/>
    </row>
    <row r="4" spans="1:21" ht="12.75">
      <c r="A4" s="23"/>
      <c r="B4" s="7"/>
      <c r="C4" s="10" t="s">
        <v>12</v>
      </c>
      <c r="D4" s="11" t="s">
        <v>13</v>
      </c>
      <c r="E4" s="12">
        <v>0.088</v>
      </c>
      <c r="F4" s="12">
        <v>0.0035</v>
      </c>
      <c r="G4" s="11" t="s">
        <v>8</v>
      </c>
      <c r="H4" s="13" t="s">
        <v>8</v>
      </c>
      <c r="I4" s="11"/>
      <c r="J4" s="11" t="s">
        <v>14</v>
      </c>
      <c r="K4" s="12">
        <v>0.085</v>
      </c>
      <c r="L4" s="12">
        <v>0.0161</v>
      </c>
      <c r="M4" s="12">
        <v>0.242</v>
      </c>
      <c r="N4" s="11" t="s">
        <v>15</v>
      </c>
      <c r="O4" s="4"/>
      <c r="P4" s="4"/>
      <c r="Q4" s="4"/>
      <c r="R4" s="4"/>
      <c r="S4" s="4"/>
      <c r="T4" s="4"/>
      <c r="U4" s="4"/>
    </row>
    <row r="5" spans="1:21" s="6" customFormat="1" ht="14.25">
      <c r="A5" s="23"/>
      <c r="B5" s="24" t="s">
        <v>17</v>
      </c>
      <c r="C5" s="14"/>
      <c r="D5" s="25">
        <v>5040.35</v>
      </c>
      <c r="E5" s="25">
        <f>ROUND(D5*8.8%,2)</f>
        <v>443.55</v>
      </c>
      <c r="F5" s="25">
        <f>ROUND(D5*0.35%,2)</f>
        <v>17.64</v>
      </c>
      <c r="G5" s="15">
        <f>D5-E5-F5</f>
        <v>4579.16</v>
      </c>
      <c r="H5" s="16">
        <v>0.27</v>
      </c>
      <c r="I5" s="15">
        <f>ROUND(G5*H5,2)</f>
        <v>1236.37</v>
      </c>
      <c r="J5" s="15">
        <f>G5-I5</f>
        <v>3342.79</v>
      </c>
      <c r="K5" s="15">
        <f>ROUND(D5*8.5%,2)</f>
        <v>428.43</v>
      </c>
      <c r="L5" s="14">
        <v>0</v>
      </c>
      <c r="M5" s="15">
        <f>ROUND(D5*24.2%,2)</f>
        <v>1219.76</v>
      </c>
      <c r="N5" s="15">
        <f>E5+F5+I5+J5+K5+M5+L5</f>
        <v>6688.540000000001</v>
      </c>
      <c r="O5" s="4"/>
      <c r="P5" s="4"/>
      <c r="Q5" s="4"/>
      <c r="R5" s="4"/>
      <c r="S5" s="4"/>
      <c r="T5" s="4"/>
      <c r="U5" s="4"/>
    </row>
    <row r="6" spans="1:21" ht="12.75">
      <c r="A6" s="4"/>
      <c r="B6" s="4"/>
      <c r="C6" s="4"/>
      <c r="D6" s="2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25">
      <c r="A7" s="4"/>
      <c r="B7" s="4"/>
      <c r="C7" s="4"/>
      <c r="D7" s="17"/>
      <c r="E7" s="4"/>
      <c r="F7" s="21"/>
      <c r="G7" s="4"/>
      <c r="H7" s="4"/>
      <c r="I7" s="4"/>
      <c r="J7" s="4" t="s">
        <v>18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2.75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6" customFormat="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6" customFormat="1" ht="12.75">
      <c r="A10" s="23"/>
      <c r="B10" s="7" t="s">
        <v>1</v>
      </c>
      <c r="C10" s="8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3</v>
      </c>
      <c r="K10" s="9" t="s">
        <v>9</v>
      </c>
      <c r="L10" s="9" t="s">
        <v>10</v>
      </c>
      <c r="M10" s="9" t="s">
        <v>4</v>
      </c>
      <c r="N10" s="9" t="s">
        <v>11</v>
      </c>
      <c r="O10" s="4"/>
      <c r="P10" s="4"/>
      <c r="Q10" s="4"/>
      <c r="R10" s="4"/>
      <c r="S10" s="4"/>
      <c r="T10" s="4"/>
      <c r="U10" s="4"/>
    </row>
    <row r="11" spans="1:21" s="6" customFormat="1" ht="12.75">
      <c r="A11" s="23"/>
      <c r="B11" s="7"/>
      <c r="C11" s="10" t="s">
        <v>12</v>
      </c>
      <c r="D11" s="11" t="s">
        <v>13</v>
      </c>
      <c r="E11" s="12">
        <v>0.088</v>
      </c>
      <c r="F11" s="12">
        <v>0.0035</v>
      </c>
      <c r="G11" s="11" t="s">
        <v>8</v>
      </c>
      <c r="H11" s="13" t="s">
        <v>8</v>
      </c>
      <c r="I11" s="11"/>
      <c r="J11" s="11" t="s">
        <v>14</v>
      </c>
      <c r="K11" s="12">
        <v>0.085</v>
      </c>
      <c r="L11" s="12">
        <v>0.0161</v>
      </c>
      <c r="M11" s="12">
        <v>0.242</v>
      </c>
      <c r="N11" s="11" t="s">
        <v>15</v>
      </c>
      <c r="O11" s="4"/>
      <c r="P11" s="4"/>
      <c r="Q11" s="4"/>
      <c r="R11" s="4"/>
      <c r="S11" s="4"/>
      <c r="T11" s="4"/>
      <c r="U11" s="4"/>
    </row>
    <row r="12" spans="1:21" s="6" customFormat="1" ht="14.25">
      <c r="A12" s="23"/>
      <c r="B12" s="24" t="s">
        <v>20</v>
      </c>
      <c r="C12" s="14"/>
      <c r="D12" s="25">
        <v>4800</v>
      </c>
      <c r="E12" s="25">
        <f>ROUND(D12*8.8%,2)</f>
        <v>422.4</v>
      </c>
      <c r="F12" s="25">
        <f>ROUND(D12*0.35%,2)</f>
        <v>16.8</v>
      </c>
      <c r="G12" s="15">
        <f>D12-E12-F12</f>
        <v>4360.8</v>
      </c>
      <c r="H12" s="16">
        <v>0.27</v>
      </c>
      <c r="I12" s="15">
        <f>ROUND(G12*H12,2)</f>
        <v>1177.42</v>
      </c>
      <c r="J12" s="15">
        <f>G12-I12</f>
        <v>3183.38</v>
      </c>
      <c r="K12" s="15">
        <f>ROUND(D12*8.5%,2)</f>
        <v>408</v>
      </c>
      <c r="L12" s="14">
        <v>0</v>
      </c>
      <c r="M12" s="15">
        <f>ROUND(D12*24.2%,2)</f>
        <v>1161.6</v>
      </c>
      <c r="N12" s="15">
        <f>E12+F12+I12+J12+K12+M12+L12</f>
        <v>6369.6</v>
      </c>
      <c r="O12" s="4"/>
      <c r="P12" s="4"/>
      <c r="Q12" s="4"/>
      <c r="R12" s="4"/>
      <c r="S12" s="4"/>
      <c r="T12" s="4"/>
      <c r="U12" s="4"/>
    </row>
    <row r="13" spans="1:21" ht="12.75">
      <c r="A13" s="4"/>
      <c r="B13" s="4"/>
      <c r="C13" s="4"/>
      <c r="D13" s="2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3" customFormat="1" ht="12.75">
      <c r="A15" s="1"/>
      <c r="B15" s="1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6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6" customFormat="1" ht="12.75">
      <c r="A17" s="23"/>
      <c r="B17" s="27" t="s">
        <v>1</v>
      </c>
      <c r="C17" s="8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8</v>
      </c>
      <c r="J17" s="9" t="s">
        <v>3</v>
      </c>
      <c r="K17" s="9" t="s">
        <v>9</v>
      </c>
      <c r="L17" s="9" t="s">
        <v>10</v>
      </c>
      <c r="M17" s="9" t="s">
        <v>4</v>
      </c>
      <c r="N17" s="9" t="s">
        <v>11</v>
      </c>
      <c r="O17" s="4"/>
      <c r="P17" s="4"/>
      <c r="Q17" s="4"/>
      <c r="R17" s="4"/>
      <c r="S17" s="4"/>
      <c r="T17" s="4"/>
      <c r="U17" s="4"/>
    </row>
    <row r="18" spans="1:21" s="6" customFormat="1" ht="12.75">
      <c r="A18" s="23"/>
      <c r="B18" s="11"/>
      <c r="C18" s="10" t="s">
        <v>12</v>
      </c>
      <c r="D18" s="11" t="s">
        <v>13</v>
      </c>
      <c r="E18" s="12">
        <v>0.088</v>
      </c>
      <c r="F18" s="12">
        <v>0.0035</v>
      </c>
      <c r="G18" s="11" t="s">
        <v>8</v>
      </c>
      <c r="H18" s="13" t="s">
        <v>8</v>
      </c>
      <c r="I18" s="11"/>
      <c r="J18" s="11" t="s">
        <v>14</v>
      </c>
      <c r="K18" s="12">
        <v>0.085</v>
      </c>
      <c r="L18" s="12">
        <v>0.0161</v>
      </c>
      <c r="M18" s="12">
        <v>0.242</v>
      </c>
      <c r="N18" s="11" t="s">
        <v>15</v>
      </c>
      <c r="O18" s="4"/>
      <c r="P18" s="4"/>
      <c r="Q18" s="4"/>
      <c r="R18" s="4"/>
      <c r="S18" s="4"/>
      <c r="T18" s="4"/>
      <c r="U18" s="4"/>
    </row>
    <row r="19" spans="1:21" s="6" customFormat="1" ht="14.25">
      <c r="A19" s="23"/>
      <c r="B19" s="24" t="s">
        <v>22</v>
      </c>
      <c r="C19" s="14"/>
      <c r="D19" s="25">
        <v>10400</v>
      </c>
      <c r="E19" s="25">
        <f>ROUND(D19*8.8%,2)</f>
        <v>915.2</v>
      </c>
      <c r="F19" s="25">
        <f>ROUND(D19*0.35%,2)</f>
        <v>36.4</v>
      </c>
      <c r="G19" s="15">
        <f>D19-E19-F19</f>
        <v>9448.4</v>
      </c>
      <c r="H19" s="16">
        <v>0.27</v>
      </c>
      <c r="I19" s="15">
        <f>ROUND(G19*H19,2)</f>
        <v>2551.07</v>
      </c>
      <c r="J19" s="15">
        <f>G19-I19</f>
        <v>6897.33</v>
      </c>
      <c r="K19" s="15">
        <f>ROUND(D19*8.5%,2)</f>
        <v>884</v>
      </c>
      <c r="L19" s="14">
        <v>0</v>
      </c>
      <c r="M19" s="15">
        <f>ROUND(D19*24.2%,2)</f>
        <v>2516.8</v>
      </c>
      <c r="N19" s="15">
        <f>E19+F19+I19+J19+K19+M19+L19</f>
        <v>13800.8</v>
      </c>
      <c r="O19" s="4" t="s">
        <v>23</v>
      </c>
      <c r="P19" s="4"/>
      <c r="Q19" s="4"/>
      <c r="R19" s="4"/>
      <c r="S19" s="4"/>
      <c r="T19" s="4"/>
      <c r="U19" s="4"/>
    </row>
    <row r="20" spans="1:21" s="6" customFormat="1" ht="14.25">
      <c r="A20" s="28"/>
      <c r="B20" s="29"/>
      <c r="C20" s="30"/>
      <c r="D20" s="31"/>
      <c r="E20" s="31"/>
      <c r="F20" s="31"/>
      <c r="G20" s="31"/>
      <c r="H20" s="32"/>
      <c r="I20" s="31"/>
      <c r="J20" s="31"/>
      <c r="K20" s="31"/>
      <c r="L20" s="31"/>
      <c r="M20" s="31"/>
      <c r="N20" s="31"/>
      <c r="O20" s="4"/>
      <c r="P20" s="4"/>
      <c r="Q20" s="4"/>
      <c r="R20" s="4"/>
      <c r="S20" s="4"/>
      <c r="T20" s="4"/>
      <c r="U20" s="4"/>
    </row>
    <row r="21" spans="1:21" s="6" customFormat="1" ht="12.75">
      <c r="A21" s="28"/>
      <c r="B21" s="33"/>
      <c r="C21" s="34"/>
      <c r="D21" s="35"/>
      <c r="E21" s="36"/>
      <c r="F21" s="36"/>
      <c r="G21" s="36"/>
      <c r="H21" s="37"/>
      <c r="I21" s="36"/>
      <c r="J21" s="36"/>
      <c r="K21" s="36"/>
      <c r="L21" s="36"/>
      <c r="M21" s="36"/>
      <c r="N21" s="36"/>
      <c r="O21" s="5"/>
      <c r="P21" s="5"/>
      <c r="Q21" s="5"/>
      <c r="R21" s="5"/>
      <c r="S21" s="5"/>
      <c r="T21" s="5"/>
      <c r="U21" s="5"/>
    </row>
    <row r="22" spans="1:18" s="6" customFormat="1" ht="12.75">
      <c r="A22" s="1"/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/>
    </row>
    <row r="23" spans="1:18" s="6" customFormat="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6" customFormat="1" ht="12.75">
      <c r="A24" s="23"/>
      <c r="B24" s="27" t="s">
        <v>1</v>
      </c>
      <c r="C24" s="8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9" t="s">
        <v>7</v>
      </c>
      <c r="I24" s="9" t="s">
        <v>8</v>
      </c>
      <c r="J24" s="9" t="s">
        <v>3</v>
      </c>
      <c r="K24" s="9" t="s">
        <v>9</v>
      </c>
      <c r="L24" s="9" t="s">
        <v>10</v>
      </c>
      <c r="M24" s="9" t="s">
        <v>4</v>
      </c>
      <c r="N24" s="9" t="s">
        <v>11</v>
      </c>
      <c r="O24" s="4"/>
      <c r="P24" s="4"/>
      <c r="Q24" s="4"/>
      <c r="R24" s="4"/>
    </row>
    <row r="25" spans="1:18" s="6" customFormat="1" ht="12.75">
      <c r="A25" s="23"/>
      <c r="B25" s="11"/>
      <c r="C25" s="10" t="s">
        <v>12</v>
      </c>
      <c r="D25" s="11" t="s">
        <v>13</v>
      </c>
      <c r="E25" s="12">
        <v>0.088</v>
      </c>
      <c r="F25" s="12">
        <v>0.0035</v>
      </c>
      <c r="G25" s="11" t="s">
        <v>8</v>
      </c>
      <c r="H25" s="13" t="s">
        <v>8</v>
      </c>
      <c r="I25" s="11"/>
      <c r="J25" s="11" t="s">
        <v>14</v>
      </c>
      <c r="K25" s="12">
        <v>0.085</v>
      </c>
      <c r="L25" s="12">
        <v>0.0161</v>
      </c>
      <c r="M25" s="12">
        <v>0.242</v>
      </c>
      <c r="N25" s="11" t="s">
        <v>15</v>
      </c>
      <c r="O25" s="4"/>
      <c r="P25" s="4"/>
      <c r="Q25" s="4"/>
      <c r="R25" s="4"/>
    </row>
    <row r="26" spans="1:18" s="6" customFormat="1" ht="14.25">
      <c r="A26" s="23"/>
      <c r="B26" s="24" t="s">
        <v>25</v>
      </c>
      <c r="C26" s="14"/>
      <c r="D26" s="25">
        <v>2600</v>
      </c>
      <c r="E26" s="25">
        <f>ROUND(D26*8.8%,2)</f>
        <v>228.8</v>
      </c>
      <c r="F26" s="25">
        <f>ROUND(D26*0.35%,2)</f>
        <v>9.1</v>
      </c>
      <c r="G26" s="15">
        <f>D26-E26-F26</f>
        <v>2362.1</v>
      </c>
      <c r="H26" s="16">
        <v>0.27</v>
      </c>
      <c r="I26" s="15">
        <f>ROUND(G26*H26,2)</f>
        <v>637.77</v>
      </c>
      <c r="J26" s="15">
        <f>G26-I26</f>
        <v>1724.33</v>
      </c>
      <c r="K26" s="15">
        <f>ROUND(D26*8.5%,2)</f>
        <v>221</v>
      </c>
      <c r="L26" s="14">
        <v>0</v>
      </c>
      <c r="M26" s="15">
        <f>ROUND(D26*24.2%,2)</f>
        <v>629.2</v>
      </c>
      <c r="N26" s="15">
        <f>E26+F26+I26+J26+K26+M26+L26</f>
        <v>3450.2</v>
      </c>
      <c r="O26" s="4" t="s">
        <v>23</v>
      </c>
      <c r="P26" s="4"/>
      <c r="Q26" s="4"/>
      <c r="R26" s="4"/>
    </row>
    <row r="27" spans="1:21" s="6" customFormat="1" ht="12.75">
      <c r="A27" s="28"/>
      <c r="B27" s="29"/>
      <c r="C27" s="30"/>
      <c r="D27" s="38"/>
      <c r="E27" s="31"/>
      <c r="F27" s="31"/>
      <c r="G27" s="31"/>
      <c r="H27" s="32"/>
      <c r="I27" s="31"/>
      <c r="J27" s="31"/>
      <c r="K27" s="31"/>
      <c r="L27" s="31"/>
      <c r="M27" s="31"/>
      <c r="N27" s="31"/>
      <c r="O27" s="4"/>
      <c r="P27" s="4"/>
      <c r="Q27" s="4"/>
      <c r="R27" s="4"/>
      <c r="S27" s="5"/>
      <c r="T27" s="5"/>
      <c r="U27" s="5"/>
    </row>
    <row r="29" spans="1:20" s="3" customFormat="1" ht="14.25">
      <c r="A29" s="1"/>
      <c r="B29" s="1" t="s">
        <v>26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42" customFormat="1" ht="14.25">
      <c r="A30" s="39"/>
      <c r="B30" s="39"/>
      <c r="C30" s="40"/>
      <c r="D30" s="39"/>
      <c r="E30" s="39"/>
      <c r="F30" s="40"/>
      <c r="G30" s="41"/>
      <c r="H30" s="39"/>
      <c r="I30" s="39"/>
      <c r="J30" s="39"/>
      <c r="K30" s="39"/>
      <c r="L30" s="40"/>
      <c r="M30" s="39"/>
      <c r="N30" s="39"/>
      <c r="O30" s="39"/>
      <c r="P30" s="39"/>
      <c r="Q30" s="39"/>
      <c r="R30" s="39"/>
      <c r="S30" s="39"/>
      <c r="T30" s="39"/>
    </row>
    <row r="31" spans="1:20" s="6" customFormat="1" ht="14.25">
      <c r="A31" s="23"/>
      <c r="B31" s="7" t="s">
        <v>1</v>
      </c>
      <c r="C31" s="8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8</v>
      </c>
      <c r="J31" s="9" t="s">
        <v>3</v>
      </c>
      <c r="K31" s="9" t="s">
        <v>9</v>
      </c>
      <c r="L31" s="9" t="s">
        <v>10</v>
      </c>
      <c r="M31" s="9" t="s">
        <v>4</v>
      </c>
      <c r="N31" s="9" t="s">
        <v>11</v>
      </c>
      <c r="O31" s="4"/>
      <c r="P31" s="4"/>
      <c r="Q31" s="4"/>
      <c r="R31" s="4"/>
      <c r="S31" s="4"/>
      <c r="T31" s="4"/>
    </row>
    <row r="32" spans="1:20" s="6" customFormat="1" ht="14.25">
      <c r="A32" s="23"/>
      <c r="B32" s="7"/>
      <c r="C32" s="10" t="s">
        <v>12</v>
      </c>
      <c r="D32" s="11" t="s">
        <v>13</v>
      </c>
      <c r="E32" s="12">
        <v>0.088</v>
      </c>
      <c r="F32" s="12">
        <v>0.0035</v>
      </c>
      <c r="G32" s="11" t="s">
        <v>8</v>
      </c>
      <c r="H32" s="13" t="s">
        <v>8</v>
      </c>
      <c r="I32" s="11"/>
      <c r="J32" s="11" t="s">
        <v>14</v>
      </c>
      <c r="K32" s="12">
        <v>0.085</v>
      </c>
      <c r="L32" s="12">
        <v>0.0161</v>
      </c>
      <c r="M32" s="12">
        <v>0.242</v>
      </c>
      <c r="N32" s="11" t="s">
        <v>15</v>
      </c>
      <c r="O32" s="4"/>
      <c r="P32" s="4"/>
      <c r="Q32" s="4"/>
      <c r="R32" s="4"/>
      <c r="S32" s="4"/>
      <c r="T32" s="4"/>
    </row>
    <row r="33" spans="1:20" s="43" customFormat="1" ht="14.25">
      <c r="A33" s="23"/>
      <c r="B33" s="24" t="s">
        <v>27</v>
      </c>
      <c r="C33" s="14"/>
      <c r="D33" s="18">
        <v>1919.5</v>
      </c>
      <c r="E33" s="14">
        <f>ROUND(D33*8.8%,2)</f>
        <v>168.92</v>
      </c>
      <c r="F33" s="14">
        <f>ROUND(D33*0.35%,2)</f>
        <v>6.72</v>
      </c>
      <c r="G33" s="15">
        <f>D33-E33-F33</f>
        <v>1743.86</v>
      </c>
      <c r="H33" s="16">
        <v>0.27</v>
      </c>
      <c r="I33" s="15">
        <f>ROUND(G33*H33,2)</f>
        <v>470.84</v>
      </c>
      <c r="J33" s="15">
        <f>G33-I33</f>
        <v>1273.02</v>
      </c>
      <c r="K33" s="15">
        <f>ROUND(D33*8.5%,2)</f>
        <v>163.16</v>
      </c>
      <c r="L33" s="14">
        <v>0</v>
      </c>
      <c r="M33" s="14">
        <f>ROUND(D33*24.2%,2)</f>
        <v>464.52</v>
      </c>
      <c r="N33" s="15">
        <f>E33+F33+I33+J33+K33+M33+L33</f>
        <v>2547.18</v>
      </c>
      <c r="O33" s="4"/>
      <c r="P33" s="4"/>
      <c r="Q33" s="4"/>
      <c r="R33" s="4"/>
      <c r="S33" s="4"/>
      <c r="T33" s="4"/>
    </row>
    <row r="34" spans="1:20" ht="14.25">
      <c r="A34" s="4"/>
      <c r="B34" s="39"/>
      <c r="C34" s="44"/>
      <c r="D34" s="39"/>
      <c r="E34" s="44"/>
      <c r="F34" s="44"/>
      <c r="G34" s="45"/>
      <c r="H34" s="46"/>
      <c r="I34" s="45"/>
      <c r="J34" s="45"/>
      <c r="K34" s="44"/>
      <c r="L34" s="44"/>
      <c r="M34" s="44"/>
      <c r="N34" s="45"/>
      <c r="O34" s="4"/>
      <c r="P34" s="4"/>
      <c r="Q34" s="4"/>
      <c r="R34" s="4"/>
      <c r="S34" s="4"/>
      <c r="T34" s="4"/>
    </row>
    <row r="35" spans="1:14" s="49" customFormat="1" ht="14.25">
      <c r="A35" s="28"/>
      <c r="B35" s="28"/>
      <c r="C35" s="29"/>
      <c r="D35" s="28"/>
      <c r="E35" s="29"/>
      <c r="F35" s="29"/>
      <c r="G35" s="47"/>
      <c r="H35" s="48"/>
      <c r="I35" s="47"/>
      <c r="J35" s="47"/>
      <c r="K35" s="29"/>
      <c r="L35" s="29"/>
      <c r="M35" s="29"/>
      <c r="N35" s="47"/>
    </row>
    <row r="36" spans="2:21" s="1" customFormat="1" ht="14.25">
      <c r="B36" s="1" t="s">
        <v>28</v>
      </c>
      <c r="R36" s="2"/>
      <c r="S36" s="2"/>
      <c r="T36" s="2"/>
      <c r="U36" s="2"/>
    </row>
    <row r="37" spans="2:21" s="4" customFormat="1" ht="14.25">
      <c r="B37" s="39"/>
      <c r="C37" s="40"/>
      <c r="D37" s="39"/>
      <c r="E37" s="39"/>
      <c r="F37" s="40"/>
      <c r="G37" s="41"/>
      <c r="H37" s="39"/>
      <c r="I37" s="39"/>
      <c r="J37" s="39"/>
      <c r="K37" s="39"/>
      <c r="L37" s="40"/>
      <c r="M37" s="39"/>
      <c r="N37" s="39"/>
      <c r="O37" s="39"/>
      <c r="P37" s="39"/>
      <c r="R37" s="5"/>
      <c r="S37" s="5"/>
      <c r="T37" s="5"/>
      <c r="U37" s="5"/>
    </row>
    <row r="38" spans="1:21" s="4" customFormat="1" ht="14.25">
      <c r="A38" s="23"/>
      <c r="B38" s="7" t="s">
        <v>1</v>
      </c>
      <c r="C38" s="8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9" t="s">
        <v>8</v>
      </c>
      <c r="J38" s="9" t="s">
        <v>3</v>
      </c>
      <c r="K38" s="9" t="s">
        <v>9</v>
      </c>
      <c r="L38" s="9" t="s">
        <v>10</v>
      </c>
      <c r="M38" s="9" t="s">
        <v>4</v>
      </c>
      <c r="N38" s="9" t="s">
        <v>11</v>
      </c>
      <c r="R38" s="5"/>
      <c r="S38" s="5"/>
      <c r="T38" s="5"/>
      <c r="U38" s="5"/>
    </row>
    <row r="39" spans="1:21" s="4" customFormat="1" ht="14.25">
      <c r="A39" s="23"/>
      <c r="B39" s="7"/>
      <c r="C39" s="10" t="s">
        <v>12</v>
      </c>
      <c r="D39" s="11" t="s">
        <v>13</v>
      </c>
      <c r="E39" s="12">
        <v>0.088</v>
      </c>
      <c r="F39" s="12">
        <v>0.0035</v>
      </c>
      <c r="G39" s="11" t="s">
        <v>8</v>
      </c>
      <c r="H39" s="13" t="s">
        <v>8</v>
      </c>
      <c r="I39" s="11"/>
      <c r="J39" s="11" t="s">
        <v>14</v>
      </c>
      <c r="K39" s="12">
        <v>0.085</v>
      </c>
      <c r="L39" s="12">
        <v>0.0161</v>
      </c>
      <c r="M39" s="12">
        <v>0.242</v>
      </c>
      <c r="N39" s="11" t="s">
        <v>15</v>
      </c>
      <c r="R39" s="5"/>
      <c r="S39" s="5"/>
      <c r="T39" s="5"/>
      <c r="U39" s="5"/>
    </row>
    <row r="40" spans="1:21" s="4" customFormat="1" ht="14.25">
      <c r="A40" s="23"/>
      <c r="B40" s="24" t="s">
        <v>29</v>
      </c>
      <c r="C40" s="50"/>
      <c r="D40" s="50">
        <v>1033.57</v>
      </c>
      <c r="E40" s="14">
        <f>ROUND(D40*8.8%,2)</f>
        <v>90.95</v>
      </c>
      <c r="F40" s="14">
        <f>ROUND(D40*0.35%,2)</f>
        <v>3.62</v>
      </c>
      <c r="G40" s="15">
        <f>D40-E40-F40</f>
        <v>938.9999999999999</v>
      </c>
      <c r="H40" s="16">
        <v>0.27</v>
      </c>
      <c r="I40" s="15">
        <f>ROUND(G40*H40,2)</f>
        <v>253.53</v>
      </c>
      <c r="J40" s="15">
        <f>G40-I40</f>
        <v>685.4699999999999</v>
      </c>
      <c r="K40" s="14">
        <f>ROUND(D40*8.5%,2)</f>
        <v>87.85</v>
      </c>
      <c r="L40" s="14">
        <v>0</v>
      </c>
      <c r="M40" s="14">
        <f>ROUND(D40*24.2%,2)</f>
        <v>250.12</v>
      </c>
      <c r="N40" s="15">
        <f>E40+F40+I40+J40+K40+M40+L40</f>
        <v>1371.54</v>
      </c>
      <c r="O40" s="4" t="s">
        <v>18</v>
      </c>
      <c r="R40" s="5"/>
      <c r="S40" s="5"/>
      <c r="T40" s="5"/>
      <c r="U40" s="5"/>
    </row>
    <row r="41" spans="18:21" s="4" customFormat="1" ht="14.25">
      <c r="R41" s="5"/>
      <c r="S41" s="5"/>
      <c r="T41" s="5"/>
      <c r="U41" s="5"/>
    </row>
    <row r="42" spans="4:21" s="4" customFormat="1" ht="14.25">
      <c r="D42" s="51"/>
      <c r="R42" s="5"/>
      <c r="S42" s="5"/>
      <c r="T42" s="5"/>
      <c r="U42" s="5"/>
    </row>
    <row r="43" spans="1:17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ht="14.25">
      <c r="D44" s="52"/>
    </row>
  </sheetData>
  <sheetProtection selectLockedCells="1" selectUnlockedCells="1"/>
  <mergeCells count="4">
    <mergeCell ref="B3:B4"/>
    <mergeCell ref="B10:B11"/>
    <mergeCell ref="B31:B32"/>
    <mergeCell ref="B38:B39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"/>
  <sheetViews>
    <sheetView zoomScale="80" zoomScaleNormal="80" workbookViewId="0" topLeftCell="A1">
      <selection activeCell="A7" sqref="A7"/>
    </sheetView>
  </sheetViews>
  <sheetFormatPr defaultColWidth="9.140625" defaultRowHeight="12.75"/>
  <cols>
    <col min="1" max="1" width="3.57421875" style="5" customWidth="1"/>
    <col min="2" max="2" width="21.421875" style="5" customWidth="1"/>
    <col min="3" max="16384" width="9.140625" style="5" customWidth="1"/>
  </cols>
  <sheetData>
    <row r="2" spans="1:14" ht="16.5">
      <c r="A2" s="4"/>
      <c r="B2" s="53" t="s">
        <v>30</v>
      </c>
      <c r="C2" s="53"/>
      <c r="D2" s="5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51"/>
      <c r="K3" s="51"/>
      <c r="L3" s="51"/>
      <c r="M3" s="4"/>
      <c r="N3" s="4"/>
    </row>
    <row r="4" spans="1:14" ht="12.75">
      <c r="A4" s="23"/>
      <c r="B4" s="9" t="s">
        <v>31</v>
      </c>
      <c r="C4" s="9" t="s">
        <v>2</v>
      </c>
      <c r="D4" s="9" t="s">
        <v>32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3</v>
      </c>
      <c r="L4" s="9" t="s">
        <v>9</v>
      </c>
      <c r="M4" s="9" t="s">
        <v>4</v>
      </c>
      <c r="N4" s="9" t="s">
        <v>11</v>
      </c>
    </row>
    <row r="5" spans="1:14" ht="12.75">
      <c r="A5" s="23"/>
      <c r="B5" s="54"/>
      <c r="C5" s="11" t="s">
        <v>12</v>
      </c>
      <c r="D5" s="55"/>
      <c r="E5" s="11" t="s">
        <v>13</v>
      </c>
      <c r="F5" s="12">
        <v>0.088</v>
      </c>
      <c r="G5" s="12">
        <v>0.0035</v>
      </c>
      <c r="H5" s="11" t="s">
        <v>8</v>
      </c>
      <c r="I5" s="13" t="s">
        <v>8</v>
      </c>
      <c r="J5" s="11"/>
      <c r="K5" s="11" t="s">
        <v>14</v>
      </c>
      <c r="L5" s="12">
        <v>0.085</v>
      </c>
      <c r="M5" s="12">
        <v>0.242</v>
      </c>
      <c r="N5" s="11" t="s">
        <v>15</v>
      </c>
    </row>
    <row r="6" spans="1:14" ht="14.25">
      <c r="A6" s="23"/>
      <c r="B6" s="56" t="s">
        <v>33</v>
      </c>
      <c r="C6" s="57">
        <v>54</v>
      </c>
      <c r="D6" s="58"/>
      <c r="E6" s="59">
        <v>1538.39</v>
      </c>
      <c r="F6" s="60">
        <f>ROUND(E6*8.8%,2)</f>
        <v>135.38</v>
      </c>
      <c r="G6" s="60">
        <f>ROUND(E6*0.35%,2)</f>
        <v>5.38</v>
      </c>
      <c r="H6" s="55">
        <f>E6-F6-G6</f>
        <v>1397.63</v>
      </c>
      <c r="I6" s="61">
        <v>0.27</v>
      </c>
      <c r="J6" s="55">
        <f>ROUND(H6*I6,2)</f>
        <v>377.36</v>
      </c>
      <c r="K6" s="55">
        <f>H6-J6</f>
        <v>1020.2700000000001</v>
      </c>
      <c r="L6" s="60">
        <f>ROUND(E6*8.5%,2)</f>
        <v>130.76</v>
      </c>
      <c r="M6" s="60">
        <f>ROUND(E6*24.2%,2)</f>
        <v>372.29</v>
      </c>
      <c r="N6" s="55">
        <f>F6+G6+J6+K6+L6+M6</f>
        <v>2041.44</v>
      </c>
    </row>
    <row r="9" ht="14.25">
      <c r="E9" s="2"/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="80" zoomScaleNormal="80" workbookViewId="0" topLeftCell="A1">
      <selection activeCell="A22" sqref="A22"/>
    </sheetView>
  </sheetViews>
  <sheetFormatPr defaultColWidth="9.140625" defaultRowHeight="12.75"/>
  <cols>
    <col min="1" max="1" width="3.8515625" style="5" customWidth="1"/>
    <col min="2" max="2" width="23.8515625" style="5" customWidth="1"/>
    <col min="3" max="3" width="6.7109375" style="5" customWidth="1"/>
    <col min="4" max="4" width="10.140625" style="5" customWidth="1"/>
    <col min="5" max="5" width="10.00390625" style="5" customWidth="1"/>
    <col min="6" max="7" width="9.140625" style="5" customWidth="1"/>
    <col min="8" max="8" width="22.00390625" style="5" customWidth="1"/>
    <col min="9" max="9" width="53.8515625" style="5" customWidth="1"/>
    <col min="10" max="249" width="9.140625" style="5" customWidth="1"/>
  </cols>
  <sheetData>
    <row r="1" spans="1:256" s="2" customFormat="1" ht="16.5">
      <c r="A1" s="1"/>
      <c r="B1" s="53" t="s">
        <v>34</v>
      </c>
      <c r="C1" s="53"/>
      <c r="D1" s="53"/>
      <c r="E1" s="1"/>
      <c r="F1" s="1"/>
      <c r="G1" s="1"/>
      <c r="H1" s="1"/>
      <c r="I1" s="1"/>
      <c r="J1" s="1"/>
      <c r="K1" s="1"/>
      <c r="L1" s="1"/>
      <c r="M1" s="1"/>
      <c r="IP1" s="62"/>
      <c r="IQ1" s="62"/>
      <c r="IR1" s="62"/>
      <c r="IS1" s="62"/>
      <c r="IT1" s="62"/>
      <c r="IU1" s="62"/>
      <c r="IV1" s="62"/>
    </row>
    <row r="2" spans="1:13" ht="14.25">
      <c r="A2" s="4"/>
      <c r="B2" s="4"/>
      <c r="C2" s="4"/>
      <c r="D2" s="51"/>
      <c r="E2" s="51"/>
      <c r="F2" s="4"/>
      <c r="G2" s="4"/>
      <c r="H2" s="4"/>
      <c r="I2" s="4"/>
      <c r="J2" s="4"/>
      <c r="K2" s="4"/>
      <c r="L2" s="4"/>
      <c r="M2" s="4"/>
    </row>
    <row r="3" spans="1:13" ht="14.25">
      <c r="A3" s="4"/>
      <c r="B3" s="4"/>
      <c r="C3" s="4"/>
      <c r="D3" s="51"/>
      <c r="E3" s="51"/>
      <c r="F3" s="4"/>
      <c r="G3" s="4"/>
      <c r="H3" s="4"/>
      <c r="I3" s="4"/>
      <c r="J3" s="4"/>
      <c r="K3" s="4"/>
      <c r="L3" s="4"/>
      <c r="M3" s="4"/>
    </row>
    <row r="4" spans="1:13" ht="14.25">
      <c r="A4" s="23"/>
      <c r="B4" s="9" t="s">
        <v>31</v>
      </c>
      <c r="C4" s="9" t="s">
        <v>2</v>
      </c>
      <c r="D4" s="9" t="s">
        <v>32</v>
      </c>
      <c r="E4" s="9" t="s">
        <v>3</v>
      </c>
      <c r="F4" s="9" t="s">
        <v>11</v>
      </c>
      <c r="G4" s="4"/>
      <c r="H4" s="4"/>
      <c r="I4" s="4"/>
      <c r="J4" s="4"/>
      <c r="K4" s="4"/>
      <c r="L4" s="4"/>
      <c r="M4" s="4"/>
    </row>
    <row r="5" spans="1:13" ht="14.25">
      <c r="A5" s="23"/>
      <c r="B5" s="54"/>
      <c r="C5" s="11" t="s">
        <v>12</v>
      </c>
      <c r="D5" s="55"/>
      <c r="E5" s="11" t="s">
        <v>13</v>
      </c>
      <c r="F5" s="11" t="s">
        <v>15</v>
      </c>
      <c r="G5" s="4"/>
      <c r="H5" s="4"/>
      <c r="I5" s="4"/>
      <c r="J5" s="4"/>
      <c r="K5" s="4"/>
      <c r="L5" s="4"/>
      <c r="M5" s="4"/>
    </row>
    <row r="6" spans="1:13" s="6" customFormat="1" ht="14.25">
      <c r="A6" s="23"/>
      <c r="B6" s="63" t="s">
        <v>35</v>
      </c>
      <c r="C6" s="57">
        <v>510</v>
      </c>
      <c r="D6" s="58">
        <v>13.75</v>
      </c>
      <c r="E6" s="64">
        <v>7007.74</v>
      </c>
      <c r="F6" s="64">
        <v>9299.31</v>
      </c>
      <c r="G6" s="4"/>
      <c r="H6" s="4"/>
      <c r="I6" s="4"/>
      <c r="J6" s="4"/>
      <c r="K6" s="4"/>
      <c r="L6" s="4"/>
      <c r="M6" s="4"/>
    </row>
    <row r="7" spans="1:13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9" spans="1:256" s="2" customFormat="1" ht="16.5">
      <c r="A9" s="1"/>
      <c r="B9" s="65" t="s">
        <v>36</v>
      </c>
      <c r="C9" s="65"/>
      <c r="D9" s="65"/>
      <c r="E9" s="1"/>
      <c r="F9" s="1"/>
      <c r="IP9" s="62"/>
      <c r="IQ9" s="62"/>
      <c r="IR9" s="62"/>
      <c r="IS9" s="62"/>
      <c r="IT9" s="62"/>
      <c r="IU9" s="62"/>
      <c r="IV9" s="62"/>
    </row>
    <row r="10" spans="1:6" ht="14.25">
      <c r="A10" s="4"/>
      <c r="B10" s="4"/>
      <c r="C10" s="4"/>
      <c r="D10" s="4"/>
      <c r="E10" s="4"/>
      <c r="F10" s="4"/>
    </row>
    <row r="11" spans="1:6" ht="14.25">
      <c r="A11" s="23"/>
      <c r="B11" s="9" t="s">
        <v>31</v>
      </c>
      <c r="C11" s="9" t="s">
        <v>2</v>
      </c>
      <c r="D11" s="9" t="s">
        <v>32</v>
      </c>
      <c r="E11" s="9" t="s">
        <v>3</v>
      </c>
      <c r="F11" s="9" t="s">
        <v>11</v>
      </c>
    </row>
    <row r="12" spans="1:6" ht="14.25">
      <c r="A12" s="23"/>
      <c r="B12" s="54"/>
      <c r="C12" s="11" t="s">
        <v>12</v>
      </c>
      <c r="D12" s="55"/>
      <c r="E12" s="66" t="s">
        <v>13</v>
      </c>
      <c r="F12" s="11" t="s">
        <v>15</v>
      </c>
    </row>
    <row r="13" spans="1:6" ht="14.25">
      <c r="A13" s="23"/>
      <c r="B13" s="63" t="s">
        <v>37</v>
      </c>
      <c r="C13" s="57">
        <v>188</v>
      </c>
      <c r="D13" s="58">
        <v>15.95</v>
      </c>
      <c r="E13" s="15">
        <v>3003.32</v>
      </c>
      <c r="F13" s="64">
        <v>3985.41</v>
      </c>
    </row>
    <row r="14" spans="1:6" ht="14.25">
      <c r="A14" s="4"/>
      <c r="B14" s="4"/>
      <c r="C14" s="4"/>
      <c r="D14" s="4"/>
      <c r="E14" s="4"/>
      <c r="F14" s="4"/>
    </row>
    <row r="15" spans="1:6" ht="14.25">
      <c r="A15" s="4"/>
      <c r="B15" s="4"/>
      <c r="C15" s="4"/>
      <c r="D15" s="4"/>
      <c r="E15" s="4"/>
      <c r="F15" s="4"/>
    </row>
    <row r="16" spans="1:6" ht="14.25">
      <c r="A16" s="4"/>
      <c r="B16" s="4"/>
      <c r="C16" s="4"/>
      <c r="D16" s="4"/>
      <c r="E16" s="51"/>
      <c r="F16" s="4"/>
    </row>
    <row r="18" ht="14.25">
      <c r="E18" s="67"/>
    </row>
    <row r="22" spans="4:5" ht="14.25">
      <c r="D22" s="52"/>
      <c r="E22" s="68"/>
    </row>
    <row r="23" ht="14.25">
      <c r="E23" s="69"/>
    </row>
  </sheetData>
  <sheetProtection selectLockedCells="1" selectUnlockedCells="1"/>
  <mergeCells count="2">
    <mergeCell ref="B1:D1"/>
    <mergeCell ref="B9:D9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80" zoomScaleNormal="80" workbookViewId="0" topLeftCell="A1">
      <pane ySplit="1" topLeftCell="A2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4.8515625" style="5" customWidth="1"/>
    <col min="2" max="2" width="28.00390625" style="5" customWidth="1"/>
    <col min="3" max="4" width="9.140625" style="5" customWidth="1"/>
    <col min="5" max="5" width="10.57421875" style="5" customWidth="1"/>
    <col min="6" max="249" width="9.140625" style="5" customWidth="1"/>
  </cols>
  <sheetData>
    <row r="1" spans="1:6" ht="16.5">
      <c r="A1" s="4"/>
      <c r="B1" s="70" t="s">
        <v>38</v>
      </c>
      <c r="C1" s="70"/>
      <c r="D1" s="70"/>
      <c r="E1" s="70"/>
      <c r="F1" s="70"/>
    </row>
    <row r="2" spans="1:6" s="49" customFormat="1" ht="14.25">
      <c r="A2" s="28"/>
      <c r="B2" s="28"/>
      <c r="C2" s="28"/>
      <c r="D2" s="28"/>
      <c r="E2" s="28"/>
      <c r="F2" s="28">
        <v>20.02</v>
      </c>
    </row>
    <row r="3" spans="1:6" s="49" customFormat="1" ht="14.25">
      <c r="A3" s="28"/>
      <c r="B3" s="28"/>
      <c r="C3" s="28"/>
      <c r="D3" s="28"/>
      <c r="E3" s="28"/>
      <c r="F3" s="28"/>
    </row>
    <row r="4" spans="1:6" ht="14.25">
      <c r="A4" s="23"/>
      <c r="B4" s="9" t="s">
        <v>31</v>
      </c>
      <c r="C4" s="9" t="s">
        <v>2</v>
      </c>
      <c r="D4" s="9" t="s">
        <v>32</v>
      </c>
      <c r="E4" s="9" t="s">
        <v>3</v>
      </c>
      <c r="F4" s="9" t="s">
        <v>11</v>
      </c>
    </row>
    <row r="5" spans="1:8" ht="14.25">
      <c r="A5" s="23"/>
      <c r="B5" s="54"/>
      <c r="C5" s="11" t="s">
        <v>12</v>
      </c>
      <c r="D5" s="55"/>
      <c r="E5" s="11" t="s">
        <v>13</v>
      </c>
      <c r="F5" s="11" t="s">
        <v>15</v>
      </c>
      <c r="H5" s="67"/>
    </row>
    <row r="6" spans="1:6" s="6" customFormat="1" ht="13.5" customHeight="1">
      <c r="A6" s="23"/>
      <c r="B6" s="56" t="s">
        <v>39</v>
      </c>
      <c r="C6" s="57">
        <v>8</v>
      </c>
      <c r="D6" s="55">
        <v>20.02</v>
      </c>
      <c r="E6" s="55">
        <f>C6*D6</f>
        <v>160.16</v>
      </c>
      <c r="F6" s="55">
        <v>212.53</v>
      </c>
    </row>
    <row r="7" spans="1:6" ht="14.25">
      <c r="A7" s="23"/>
      <c r="B7" s="71" t="s">
        <v>40</v>
      </c>
      <c r="C7" s="71">
        <f>SUM(C6:C6)</f>
        <v>8</v>
      </c>
      <c r="D7" s="71"/>
      <c r="E7" s="72">
        <f>SUM(E6:E6)</f>
        <v>160.16</v>
      </c>
      <c r="F7" s="72">
        <f>SUM(F6:F6)</f>
        <v>212.53</v>
      </c>
    </row>
    <row r="8" spans="1:6" ht="14.25">
      <c r="A8" s="4"/>
      <c r="B8" s="73"/>
      <c r="C8" s="73"/>
      <c r="D8" s="73"/>
      <c r="E8" s="74"/>
      <c r="F8" s="74"/>
    </row>
    <row r="9" spans="1:6" ht="14.25">
      <c r="A9" s="4"/>
      <c r="B9" s="4"/>
      <c r="C9" s="75"/>
      <c r="D9" s="75"/>
      <c r="E9" s="47"/>
      <c r="F9" s="47"/>
    </row>
    <row r="10" spans="1:6" s="6" customFormat="1" ht="16.5">
      <c r="A10" s="23"/>
      <c r="B10" s="76" t="s">
        <v>41</v>
      </c>
      <c r="C10" s="76"/>
      <c r="D10" s="76"/>
      <c r="E10" s="76"/>
      <c r="F10" s="76"/>
    </row>
    <row r="11" spans="1:6" ht="14.25">
      <c r="A11" s="4"/>
      <c r="B11" s="28"/>
      <c r="C11" s="28"/>
      <c r="D11" s="28"/>
      <c r="E11" s="4"/>
      <c r="F11" s="28"/>
    </row>
    <row r="12" spans="1:6" s="6" customFormat="1" ht="14.25">
      <c r="A12" s="23"/>
      <c r="B12" s="9" t="s">
        <v>31</v>
      </c>
      <c r="C12" s="9" t="s">
        <v>2</v>
      </c>
      <c r="D12" s="9" t="s">
        <v>32</v>
      </c>
      <c r="E12" s="9" t="s">
        <v>3</v>
      </c>
      <c r="F12" s="9" t="s">
        <v>11</v>
      </c>
    </row>
    <row r="13" spans="1:6" s="6" customFormat="1" ht="14.25">
      <c r="A13" s="23"/>
      <c r="B13" s="54"/>
      <c r="C13" s="11" t="s">
        <v>12</v>
      </c>
      <c r="D13" s="55"/>
      <c r="E13" s="11" t="s">
        <v>13</v>
      </c>
      <c r="F13" s="11" t="s">
        <v>15</v>
      </c>
    </row>
    <row r="14" spans="1:6" s="6" customFormat="1" ht="14.25">
      <c r="A14" s="23"/>
      <c r="B14" s="63" t="s">
        <v>42</v>
      </c>
      <c r="C14" s="57">
        <v>118</v>
      </c>
      <c r="D14" s="58">
        <v>29.08</v>
      </c>
      <c r="E14" s="64">
        <v>3327.24</v>
      </c>
      <c r="F14" s="64">
        <v>4415.17</v>
      </c>
    </row>
    <row r="15" spans="1:6" s="6" customFormat="1" ht="14.25">
      <c r="A15" s="23"/>
      <c r="B15" s="71" t="s">
        <v>40</v>
      </c>
      <c r="C15" s="77">
        <v>118</v>
      </c>
      <c r="D15" s="72"/>
      <c r="E15" s="72">
        <f>SUM(E14:E14)</f>
        <v>3327.24</v>
      </c>
      <c r="F15" s="72">
        <f>SUM(F14:F14)</f>
        <v>4415.17</v>
      </c>
    </row>
    <row r="18" spans="2:5" s="6" customFormat="1" ht="14.25">
      <c r="B18" s="6" t="s">
        <v>43</v>
      </c>
      <c r="E18" s="78">
        <f>E15+E7</f>
        <v>3487.3999999999996</v>
      </c>
    </row>
    <row r="19" s="6" customFormat="1" ht="14.25"/>
    <row r="20" spans="2:5" s="6" customFormat="1" ht="14.25">
      <c r="B20" s="6" t="s">
        <v>44</v>
      </c>
      <c r="E20" s="78">
        <v>-3487.4</v>
      </c>
    </row>
    <row r="21" ht="14.25">
      <c r="E21" s="79"/>
    </row>
    <row r="23" ht="14.25">
      <c r="E23" s="79"/>
    </row>
    <row r="24" spans="3:5" ht="14.25">
      <c r="C24" s="52"/>
      <c r="D24" s="52"/>
      <c r="E24" s="52"/>
    </row>
  </sheetData>
  <sheetProtection selectLockedCells="1" selectUnlockedCells="1"/>
  <mergeCells count="2">
    <mergeCell ref="B1:F1"/>
    <mergeCell ref="B10:F10"/>
  </mergeCells>
  <printOptions/>
  <pageMargins left="0.39375" right="0.39375" top="0" bottom="0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zoomScale="80" zoomScaleNormal="80" workbookViewId="0" topLeftCell="A41">
      <selection activeCell="B56" sqref="B56"/>
    </sheetView>
  </sheetViews>
  <sheetFormatPr defaultColWidth="9.140625" defaultRowHeight="12.75"/>
  <cols>
    <col min="1" max="1" width="5.140625" style="5" customWidth="1"/>
    <col min="2" max="2" width="24.28125" style="5" customWidth="1"/>
    <col min="3" max="4" width="9.140625" style="5" customWidth="1"/>
    <col min="5" max="5" width="10.421875" style="5" customWidth="1"/>
    <col min="6" max="251" width="9.140625" style="5" customWidth="1"/>
  </cols>
  <sheetData>
    <row r="1" spans="1:256" s="2" customFormat="1" ht="16.5">
      <c r="A1" s="1" t="s">
        <v>45</v>
      </c>
      <c r="B1" s="53" t="s">
        <v>46</v>
      </c>
      <c r="C1" s="53"/>
      <c r="D1" s="5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IR1" s="62"/>
      <c r="IS1" s="62"/>
      <c r="IT1" s="62"/>
      <c r="IU1" s="62"/>
      <c r="IV1" s="62"/>
    </row>
    <row r="2" spans="1:16" s="81" customFormat="1" ht="14.25">
      <c r="A2" s="4"/>
      <c r="B2" s="4"/>
      <c r="C2" s="4"/>
      <c r="D2" s="51"/>
      <c r="E2" s="51"/>
      <c r="F2" s="51"/>
      <c r="G2" s="4"/>
      <c r="H2" s="4"/>
      <c r="I2" s="4"/>
      <c r="J2" s="4"/>
      <c r="K2" s="4"/>
      <c r="L2" s="4"/>
      <c r="M2" s="4"/>
      <c r="N2" s="4"/>
      <c r="O2" s="80"/>
      <c r="P2" s="80"/>
    </row>
    <row r="3" spans="1:16" ht="14.25">
      <c r="A3" s="4"/>
      <c r="B3" s="4"/>
      <c r="C3" s="4"/>
      <c r="D3" s="51"/>
      <c r="E3" s="51"/>
      <c r="F3" s="51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23"/>
      <c r="B4" s="9" t="s">
        <v>31</v>
      </c>
      <c r="C4" s="9" t="s">
        <v>2</v>
      </c>
      <c r="D4" s="9" t="s">
        <v>32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3</v>
      </c>
      <c r="L4" s="9" t="s">
        <v>9</v>
      </c>
      <c r="M4" s="9" t="s">
        <v>4</v>
      </c>
      <c r="N4" s="9" t="s">
        <v>11</v>
      </c>
      <c r="O4" s="4"/>
      <c r="P4" s="4"/>
    </row>
    <row r="5" spans="1:16" ht="14.25">
      <c r="A5" s="23"/>
      <c r="B5" s="54"/>
      <c r="C5" s="11" t="s">
        <v>12</v>
      </c>
      <c r="D5" s="55"/>
      <c r="E5" s="11" t="s">
        <v>13</v>
      </c>
      <c r="F5" s="12">
        <v>0.088</v>
      </c>
      <c r="G5" s="12">
        <v>0.0035</v>
      </c>
      <c r="H5" s="11" t="s">
        <v>8</v>
      </c>
      <c r="I5" s="13" t="s">
        <v>8</v>
      </c>
      <c r="J5" s="11"/>
      <c r="K5" s="11" t="s">
        <v>14</v>
      </c>
      <c r="L5" s="12">
        <v>0.085</v>
      </c>
      <c r="M5" s="12">
        <v>0.242</v>
      </c>
      <c r="N5" s="11" t="s">
        <v>15</v>
      </c>
      <c r="O5" s="4"/>
      <c r="P5" s="4"/>
    </row>
    <row r="6" spans="1:16" ht="14.25">
      <c r="A6" s="23"/>
      <c r="B6" s="63" t="s">
        <v>47</v>
      </c>
      <c r="C6" s="57">
        <v>99</v>
      </c>
      <c r="D6" s="58">
        <v>15.95</v>
      </c>
      <c r="E6" s="15">
        <v>1600</v>
      </c>
      <c r="F6" s="82">
        <f>ROUND(E6*8.8%,2)</f>
        <v>140.8</v>
      </c>
      <c r="G6" s="82">
        <f>ROUND(E6*0.35%,2)</f>
        <v>5.6</v>
      </c>
      <c r="H6" s="64">
        <f>E6-F6-G6</f>
        <v>1453.6000000000001</v>
      </c>
      <c r="I6" s="83">
        <v>0.27</v>
      </c>
      <c r="J6" s="64">
        <f>ROUND(H6*I6,2)</f>
        <v>392.47</v>
      </c>
      <c r="K6" s="64">
        <f>H6-J6</f>
        <v>1061.13</v>
      </c>
      <c r="L6" s="82">
        <f>ROUND(E6*8.5%,2)</f>
        <v>136</v>
      </c>
      <c r="M6" s="82">
        <f>ROUND(E6*24.2%,2)</f>
        <v>387.2</v>
      </c>
      <c r="N6" s="64">
        <f>F6+G6+J6+K6+L6+M6</f>
        <v>2123.2</v>
      </c>
      <c r="O6" s="4"/>
      <c r="P6" s="4"/>
    </row>
    <row r="7" spans="1:16" ht="14.25">
      <c r="A7" s="24"/>
      <c r="B7" s="24" t="s">
        <v>48</v>
      </c>
      <c r="C7" s="24">
        <f>SUM(C6:C6)</f>
        <v>99</v>
      </c>
      <c r="D7" s="84"/>
      <c r="E7" s="84">
        <f>SUM(E6:E6)</f>
        <v>1600</v>
      </c>
      <c r="F7" s="84">
        <f>SUM(F6:F6)</f>
        <v>140.8</v>
      </c>
      <c r="G7" s="24">
        <f>SUM(G6:G6)</f>
        <v>5.6</v>
      </c>
      <c r="H7" s="84">
        <f>SUM(H6:H6)</f>
        <v>1453.6000000000001</v>
      </c>
      <c r="I7" s="85"/>
      <c r="J7" s="84">
        <f>SUM(J6:J6)</f>
        <v>392.47</v>
      </c>
      <c r="K7" s="84">
        <f>SUM(K6:K6)</f>
        <v>1061.13</v>
      </c>
      <c r="L7" s="24">
        <f>SUM(L6:L6)</f>
        <v>136</v>
      </c>
      <c r="M7" s="24">
        <f>SUM(M6:M6)</f>
        <v>387.2</v>
      </c>
      <c r="N7" s="84">
        <f>SUM(N6:N6)</f>
        <v>2123.2</v>
      </c>
      <c r="O7" s="4"/>
      <c r="P7" s="4"/>
    </row>
    <row r="8" spans="1:16" ht="14.25">
      <c r="A8" s="4"/>
      <c r="B8" s="4"/>
      <c r="C8" s="4"/>
      <c r="D8" s="4"/>
      <c r="E8" s="4"/>
      <c r="F8" s="4"/>
      <c r="G8" s="4"/>
      <c r="H8" s="4"/>
      <c r="I8" s="4"/>
      <c r="J8" s="51"/>
      <c r="K8" s="51"/>
      <c r="L8" s="51"/>
      <c r="M8" s="4"/>
      <c r="N8" s="4"/>
      <c r="O8" s="4"/>
      <c r="P8" s="4"/>
    </row>
    <row r="9" spans="1:16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256" s="2" customFormat="1" ht="16.5">
      <c r="A10" s="1" t="s">
        <v>49</v>
      </c>
      <c r="B10" s="53" t="s">
        <v>50</v>
      </c>
      <c r="C10" s="53"/>
      <c r="D10" s="5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IR10" s="62"/>
      <c r="IS10" s="62"/>
      <c r="IT10" s="62"/>
      <c r="IU10" s="62"/>
      <c r="IV10" s="62"/>
    </row>
    <row r="11" spans="1:16" s="81" customFormat="1" ht="14.25">
      <c r="A11" s="4"/>
      <c r="B11" s="4"/>
      <c r="C11" s="4"/>
      <c r="D11" s="51"/>
      <c r="E11" s="51"/>
      <c r="F11" s="51"/>
      <c r="G11" s="4"/>
      <c r="H11" s="4"/>
      <c r="I11" s="4"/>
      <c r="J11" s="4"/>
      <c r="K11" s="4"/>
      <c r="L11" s="4"/>
      <c r="M11" s="4"/>
      <c r="N11" s="4"/>
      <c r="O11" s="80"/>
      <c r="P11" s="80"/>
    </row>
    <row r="12" spans="1:16" ht="14.25">
      <c r="A12" s="4"/>
      <c r="B12" s="4"/>
      <c r="C12" s="4"/>
      <c r="D12" s="51"/>
      <c r="E12" s="51"/>
      <c r="F12" s="51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4.25">
      <c r="A13" s="23"/>
      <c r="B13" s="9" t="s">
        <v>31</v>
      </c>
      <c r="C13" s="9" t="s">
        <v>2</v>
      </c>
      <c r="D13" s="9" t="s">
        <v>32</v>
      </c>
      <c r="E13" s="9" t="s">
        <v>3</v>
      </c>
      <c r="F13" s="9" t="s">
        <v>4</v>
      </c>
      <c r="G13" s="9" t="s">
        <v>5</v>
      </c>
      <c r="H13" s="9" t="s">
        <v>6</v>
      </c>
      <c r="I13" s="9" t="s">
        <v>7</v>
      </c>
      <c r="J13" s="9" t="s">
        <v>8</v>
      </c>
      <c r="K13" s="9" t="s">
        <v>3</v>
      </c>
      <c r="L13" s="9" t="s">
        <v>9</v>
      </c>
      <c r="M13" s="9" t="s">
        <v>4</v>
      </c>
      <c r="N13" s="9" t="s">
        <v>11</v>
      </c>
      <c r="O13" s="4"/>
      <c r="P13" s="4"/>
    </row>
    <row r="14" spans="1:16" ht="14.25">
      <c r="A14" s="23"/>
      <c r="B14" s="54"/>
      <c r="C14" s="11" t="s">
        <v>12</v>
      </c>
      <c r="D14" s="55"/>
      <c r="E14" s="11" t="s">
        <v>13</v>
      </c>
      <c r="F14" s="12">
        <v>0.088</v>
      </c>
      <c r="G14" s="12">
        <v>0.0035</v>
      </c>
      <c r="H14" s="11" t="s">
        <v>8</v>
      </c>
      <c r="I14" s="13" t="s">
        <v>8</v>
      </c>
      <c r="J14" s="11"/>
      <c r="K14" s="11" t="s">
        <v>14</v>
      </c>
      <c r="L14" s="12">
        <v>0.085</v>
      </c>
      <c r="M14" s="12">
        <v>0.242</v>
      </c>
      <c r="N14" s="11" t="s">
        <v>15</v>
      </c>
      <c r="O14" s="4"/>
      <c r="P14" s="4"/>
    </row>
    <row r="15" spans="1:16" ht="14.25">
      <c r="A15" s="23">
        <v>8</v>
      </c>
      <c r="B15" s="86" t="s">
        <v>51</v>
      </c>
      <c r="C15" s="57">
        <v>138</v>
      </c>
      <c r="D15" s="58">
        <v>13.75</v>
      </c>
      <c r="E15" s="15">
        <v>1858.06</v>
      </c>
      <c r="F15" s="82">
        <f>ROUND(E15*8.8%,2)</f>
        <v>163.51</v>
      </c>
      <c r="G15" s="82">
        <f>ROUND(E15*0.35%,2)</f>
        <v>6.5</v>
      </c>
      <c r="H15" s="64">
        <f>E15-F15-G15</f>
        <v>1688.05</v>
      </c>
      <c r="I15" s="83">
        <v>0.27</v>
      </c>
      <c r="J15" s="64">
        <f>ROUND(H15*I15,2)</f>
        <v>455.77</v>
      </c>
      <c r="K15" s="64">
        <f>H15-J15</f>
        <v>1232.28</v>
      </c>
      <c r="L15" s="82">
        <f>ROUND(E15*8.5%,2)</f>
        <v>157.94</v>
      </c>
      <c r="M15" s="82">
        <f>ROUND(E15*24.2%,2)</f>
        <v>449.65</v>
      </c>
      <c r="N15" s="64">
        <f>F15+G15+J15+K15+L15+M15</f>
        <v>2465.65</v>
      </c>
      <c r="O15" s="4"/>
      <c r="P15" s="4"/>
    </row>
    <row r="16" spans="1:16" ht="14.25">
      <c r="A16" s="24"/>
      <c r="B16" s="24"/>
      <c r="C16" s="24">
        <f>SUM(C15:C15)</f>
        <v>138</v>
      </c>
      <c r="D16" s="84"/>
      <c r="E16" s="84">
        <f>SUM(E15:E15)</f>
        <v>1858.06</v>
      </c>
      <c r="F16" s="84">
        <f>SUM(F15:F15)</f>
        <v>163.51</v>
      </c>
      <c r="G16" s="24">
        <f>SUM(G15:G15)</f>
        <v>6.5</v>
      </c>
      <c r="H16" s="84">
        <f>SUM(H15:H15)</f>
        <v>1688.05</v>
      </c>
      <c r="I16" s="85"/>
      <c r="J16" s="84">
        <f>SUM(J15:J15)</f>
        <v>455.77</v>
      </c>
      <c r="K16" s="84">
        <f>SUM(K15:K15)</f>
        <v>1232.28</v>
      </c>
      <c r="L16" s="24">
        <f>SUM(L15:L15)</f>
        <v>157.94</v>
      </c>
      <c r="M16" s="24">
        <f>SUM(M15:M15)</f>
        <v>449.65</v>
      </c>
      <c r="N16" s="84">
        <f>SUM(N15:N15)</f>
        <v>2465.65</v>
      </c>
      <c r="O16" s="4"/>
      <c r="P16" s="4"/>
    </row>
    <row r="19" spans="1:14" s="3" customFormat="1" ht="14.25">
      <c r="A19" s="1" t="s">
        <v>52</v>
      </c>
      <c r="B19" s="1" t="s">
        <v>53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42" customFormat="1" ht="14.25">
      <c r="A20" s="39"/>
      <c r="B20" s="39"/>
      <c r="C20" s="40"/>
      <c r="D20" s="39"/>
      <c r="E20" s="39"/>
      <c r="F20" s="40"/>
      <c r="G20" s="41"/>
      <c r="H20" s="39"/>
      <c r="I20" s="39"/>
      <c r="J20" s="39"/>
      <c r="K20" s="39"/>
      <c r="L20" s="40"/>
      <c r="M20" s="39"/>
      <c r="N20" s="39"/>
    </row>
    <row r="21" spans="1:14" s="6" customFormat="1" ht="14.25">
      <c r="A21" s="23"/>
      <c r="B21" s="7" t="s">
        <v>1</v>
      </c>
      <c r="C21" s="8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H21" s="9" t="s">
        <v>7</v>
      </c>
      <c r="I21" s="9" t="s">
        <v>8</v>
      </c>
      <c r="J21" s="9" t="s">
        <v>3</v>
      </c>
      <c r="K21" s="9" t="s">
        <v>9</v>
      </c>
      <c r="L21" s="9" t="s">
        <v>10</v>
      </c>
      <c r="M21" s="9" t="s">
        <v>4</v>
      </c>
      <c r="N21" s="9" t="s">
        <v>11</v>
      </c>
    </row>
    <row r="22" spans="1:14" s="6" customFormat="1" ht="14.25">
      <c r="A22" s="23"/>
      <c r="B22" s="7"/>
      <c r="C22" s="10" t="s">
        <v>12</v>
      </c>
      <c r="D22" s="11" t="s">
        <v>13</v>
      </c>
      <c r="E22" s="12">
        <v>0.088</v>
      </c>
      <c r="F22" s="12">
        <v>0.0035</v>
      </c>
      <c r="G22" s="11" t="s">
        <v>8</v>
      </c>
      <c r="H22" s="13" t="s">
        <v>8</v>
      </c>
      <c r="I22" s="11"/>
      <c r="J22" s="11" t="s">
        <v>14</v>
      </c>
      <c r="K22" s="12">
        <v>0.085</v>
      </c>
      <c r="L22" s="12">
        <v>0.0161</v>
      </c>
      <c r="M22" s="12">
        <v>0.242</v>
      </c>
      <c r="N22" s="11" t="s">
        <v>15</v>
      </c>
    </row>
    <row r="23" spans="1:14" s="6" customFormat="1" ht="14.25">
      <c r="A23" s="23"/>
      <c r="B23" s="23" t="s">
        <v>54</v>
      </c>
      <c r="C23" s="14"/>
      <c r="D23" s="15">
        <v>1000</v>
      </c>
      <c r="E23" s="15">
        <f>ROUND(D23*8.8%,2)</f>
        <v>88</v>
      </c>
      <c r="F23" s="14">
        <f>ROUND(D23*0.35%,2)</f>
        <v>3.5</v>
      </c>
      <c r="G23" s="15">
        <f>D23-E23-F23</f>
        <v>908.5</v>
      </c>
      <c r="H23" s="16">
        <v>0.27</v>
      </c>
      <c r="I23" s="15">
        <f>ROUND(G23*H23,2)</f>
        <v>245.3</v>
      </c>
      <c r="J23" s="15">
        <f>G23-I23</f>
        <v>663.2</v>
      </c>
      <c r="K23" s="14">
        <f>ROUND(D23*8.5%,2)</f>
        <v>85</v>
      </c>
      <c r="L23" s="14">
        <v>0</v>
      </c>
      <c r="M23" s="14">
        <f>ROUND(D23*24.2%,2)</f>
        <v>242</v>
      </c>
      <c r="N23" s="15">
        <f>E23+F23+I23+J23+K23+M23+L23</f>
        <v>1327</v>
      </c>
    </row>
    <row r="24" spans="1:14" s="3" customFormat="1" ht="14.25">
      <c r="A24" s="24"/>
      <c r="B24" s="24" t="s">
        <v>48</v>
      </c>
      <c r="C24" s="19"/>
      <c r="D24" s="87">
        <f>SUM(D23)</f>
        <v>1000</v>
      </c>
      <c r="E24" s="87">
        <f>SUM(E23)</f>
        <v>88</v>
      </c>
      <c r="F24" s="19">
        <f>SUM(F23)</f>
        <v>3.5</v>
      </c>
      <c r="G24" s="87">
        <f>SUM(G23)</f>
        <v>908.5</v>
      </c>
      <c r="H24" s="88">
        <f>SUM(H23)</f>
        <v>0.27</v>
      </c>
      <c r="I24" s="87">
        <f>SUM(I23)</f>
        <v>245.3</v>
      </c>
      <c r="J24" s="87">
        <f>SUM(J23)</f>
        <v>663.2</v>
      </c>
      <c r="K24" s="19">
        <f>SUM(K23)</f>
        <v>85</v>
      </c>
      <c r="L24" s="19">
        <f>SUM(L23)</f>
        <v>0</v>
      </c>
      <c r="M24" s="19">
        <f>SUM(M23)</f>
        <v>242</v>
      </c>
      <c r="N24" s="87">
        <f>SUM(N23)</f>
        <v>1327</v>
      </c>
    </row>
    <row r="26" spans="2:256" s="89" customFormat="1" ht="14.25">
      <c r="B26" s="89" t="s">
        <v>55</v>
      </c>
      <c r="E26" s="89">
        <v>4458.06</v>
      </c>
      <c r="IR26" s="90"/>
      <c r="IS26" s="90"/>
      <c r="IT26" s="90"/>
      <c r="IU26" s="90"/>
      <c r="IV26" s="90"/>
    </row>
    <row r="27" ht="14.25">
      <c r="G27" s="2"/>
    </row>
    <row r="28" spans="2:14" ht="16.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256" s="2" customFormat="1" ht="16.5">
      <c r="A29" s="1"/>
      <c r="B29" s="92" t="s">
        <v>56</v>
      </c>
      <c r="C29" s="92"/>
      <c r="D29" s="92"/>
      <c r="E29" s="1"/>
      <c r="F29" s="1"/>
      <c r="G29" s="1"/>
      <c r="H29" s="1"/>
      <c r="I29" s="1"/>
      <c r="J29" s="1"/>
      <c r="K29" s="1"/>
      <c r="L29" s="1"/>
      <c r="M29" s="1"/>
      <c r="N29" s="1"/>
      <c r="IR29" s="62"/>
      <c r="IS29" s="62"/>
      <c r="IT29" s="62"/>
      <c r="IU29" s="62"/>
      <c r="IV29" s="62"/>
    </row>
    <row r="30" spans="1:14" ht="14.25">
      <c r="A30" s="4"/>
      <c r="B30" s="4"/>
      <c r="C30" s="4"/>
      <c r="D30" s="4"/>
      <c r="E30" s="4"/>
      <c r="F30" s="4"/>
      <c r="G30" s="4"/>
      <c r="H30" s="4"/>
      <c r="I30" s="4"/>
      <c r="J30" s="51"/>
      <c r="K30" s="51"/>
      <c r="L30" s="51"/>
      <c r="M30" s="4"/>
      <c r="N30" s="4"/>
    </row>
    <row r="31" spans="1:14" ht="14.25">
      <c r="A31" s="23"/>
      <c r="B31" s="9" t="s">
        <v>31</v>
      </c>
      <c r="C31" s="9" t="s">
        <v>2</v>
      </c>
      <c r="D31" s="9" t="s">
        <v>32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3</v>
      </c>
      <c r="L31" s="9" t="s">
        <v>9</v>
      </c>
      <c r="M31" s="9" t="s">
        <v>4</v>
      </c>
      <c r="N31" s="9" t="s">
        <v>11</v>
      </c>
    </row>
    <row r="32" spans="1:14" ht="14.25">
      <c r="A32" s="23"/>
      <c r="B32" s="54"/>
      <c r="C32" s="11" t="s">
        <v>12</v>
      </c>
      <c r="D32" s="55"/>
      <c r="E32" s="11" t="s">
        <v>13</v>
      </c>
      <c r="F32" s="12">
        <v>0.088</v>
      </c>
      <c r="G32" s="12">
        <v>0.0035</v>
      </c>
      <c r="H32" s="11" t="s">
        <v>8</v>
      </c>
      <c r="I32" s="13" t="s">
        <v>8</v>
      </c>
      <c r="J32" s="11"/>
      <c r="K32" s="11" t="s">
        <v>14</v>
      </c>
      <c r="L32" s="12">
        <v>0.085</v>
      </c>
      <c r="M32" s="12">
        <v>0.242</v>
      </c>
      <c r="N32" s="11" t="s">
        <v>15</v>
      </c>
    </row>
    <row r="33" spans="1:14" ht="14.25">
      <c r="A33" s="23"/>
      <c r="B33" s="86" t="s">
        <v>57</v>
      </c>
      <c r="C33" s="57">
        <v>114</v>
      </c>
      <c r="D33" s="58">
        <v>38.5</v>
      </c>
      <c r="E33" s="64">
        <f>C33*D33</f>
        <v>4389</v>
      </c>
      <c r="F33" s="82">
        <f>ROUND(E33*8.8%,2)</f>
        <v>386.23</v>
      </c>
      <c r="G33" s="82">
        <f>ROUND(E33*0.35%,2)</f>
        <v>15.36</v>
      </c>
      <c r="H33" s="64">
        <f>E33-F33-G33</f>
        <v>3987.41</v>
      </c>
      <c r="I33" s="83">
        <v>0.27</v>
      </c>
      <c r="J33" s="64">
        <f>ROUND(H33*I33,2)</f>
        <v>1076.6</v>
      </c>
      <c r="K33" s="64">
        <f>H33-J33</f>
        <v>2910.81</v>
      </c>
      <c r="L33" s="82">
        <f>ROUND(E33*8.5%,2)</f>
        <v>373.07</v>
      </c>
      <c r="M33" s="82">
        <f>ROUND(E33*24.2%,2)</f>
        <v>1062.14</v>
      </c>
      <c r="N33" s="64">
        <f>F33+G33+J33+K33+L33+M33</f>
        <v>5824.21</v>
      </c>
    </row>
    <row r="34" spans="1:14" ht="14.25">
      <c r="A34" s="39"/>
      <c r="B34" s="93"/>
      <c r="C34" s="94"/>
      <c r="D34" s="95"/>
      <c r="E34" s="96"/>
      <c r="F34" s="97"/>
      <c r="G34" s="93"/>
      <c r="H34" s="96"/>
      <c r="I34" s="98"/>
      <c r="J34" s="96"/>
      <c r="K34" s="96"/>
      <c r="L34" s="93"/>
      <c r="M34" s="93"/>
      <c r="N34" s="96"/>
    </row>
    <row r="35" spans="1:256" s="2" customFormat="1" ht="16.5">
      <c r="A35" s="1"/>
      <c r="B35" s="92" t="s">
        <v>58</v>
      </c>
      <c r="C35" s="92"/>
      <c r="D35" s="92"/>
      <c r="E35" s="1"/>
      <c r="F35" s="1"/>
      <c r="G35" s="1"/>
      <c r="H35" s="1"/>
      <c r="I35" s="1"/>
      <c r="J35" s="1"/>
      <c r="K35" s="1"/>
      <c r="L35" s="1"/>
      <c r="M35" s="1"/>
      <c r="N35" s="1"/>
      <c r="IR35" s="62"/>
      <c r="IS35" s="62"/>
      <c r="IT35" s="62"/>
      <c r="IU35" s="62"/>
      <c r="IV35" s="62"/>
    </row>
    <row r="36" spans="1:14" ht="14.25">
      <c r="A36" s="4"/>
      <c r="B36" s="4"/>
      <c r="C36" s="4"/>
      <c r="D36" s="4"/>
      <c r="E36" s="4"/>
      <c r="F36" s="4"/>
      <c r="G36" s="4"/>
      <c r="H36" s="4"/>
      <c r="I36" s="4"/>
      <c r="J36" s="51"/>
      <c r="K36" s="51"/>
      <c r="L36" s="51"/>
      <c r="M36" s="4"/>
      <c r="N36" s="4"/>
    </row>
    <row r="37" spans="1:14" ht="14.25">
      <c r="A37" s="23"/>
      <c r="B37" s="9" t="s">
        <v>31</v>
      </c>
      <c r="C37" s="9" t="s">
        <v>2</v>
      </c>
      <c r="D37" s="9" t="s">
        <v>32</v>
      </c>
      <c r="E37" s="9" t="s">
        <v>3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8</v>
      </c>
      <c r="K37" s="9" t="s">
        <v>3</v>
      </c>
      <c r="L37" s="9" t="s">
        <v>9</v>
      </c>
      <c r="M37" s="9" t="s">
        <v>4</v>
      </c>
      <c r="N37" s="9" t="s">
        <v>11</v>
      </c>
    </row>
    <row r="38" spans="1:14" ht="14.25">
      <c r="A38" s="23"/>
      <c r="B38" s="54"/>
      <c r="C38" s="11" t="s">
        <v>12</v>
      </c>
      <c r="D38" s="55"/>
      <c r="E38" s="11" t="s">
        <v>13</v>
      </c>
      <c r="F38" s="12">
        <v>0.088</v>
      </c>
      <c r="G38" s="12">
        <v>0.0035</v>
      </c>
      <c r="H38" s="11" t="s">
        <v>8</v>
      </c>
      <c r="I38" s="13" t="s">
        <v>8</v>
      </c>
      <c r="J38" s="11"/>
      <c r="K38" s="11" t="s">
        <v>14</v>
      </c>
      <c r="L38" s="12">
        <v>0.085</v>
      </c>
      <c r="M38" s="12">
        <v>0.242</v>
      </c>
      <c r="N38" s="11" t="s">
        <v>15</v>
      </c>
    </row>
    <row r="39" spans="1:14" ht="14.25">
      <c r="A39" s="23"/>
      <c r="B39" s="63" t="s">
        <v>39</v>
      </c>
      <c r="C39" s="57">
        <v>20</v>
      </c>
      <c r="D39" s="58">
        <v>29.08</v>
      </c>
      <c r="E39" s="64">
        <f>C39*D39</f>
        <v>581.5999999999999</v>
      </c>
      <c r="F39" s="99">
        <f>ROUND(E39*8.8%,2)</f>
        <v>51.18</v>
      </c>
      <c r="G39" s="82">
        <f>ROUND(E39*0.35%,2)</f>
        <v>2.04</v>
      </c>
      <c r="H39" s="64">
        <f>E39-F39-G39</f>
        <v>528.38</v>
      </c>
      <c r="I39" s="83">
        <v>0.27</v>
      </c>
      <c r="J39" s="64">
        <f>ROUND(H39*I39,2)</f>
        <v>142.66</v>
      </c>
      <c r="K39" s="64">
        <f>H39-J39</f>
        <v>385.72</v>
      </c>
      <c r="L39" s="82">
        <f>ROUND(E39*8.5%,2)</f>
        <v>49.44</v>
      </c>
      <c r="M39" s="82">
        <f>ROUND(E39*24.2%,2)</f>
        <v>140.75</v>
      </c>
      <c r="N39" s="64">
        <f>F39+G39+J39+K39+L39+M39</f>
        <v>771.79</v>
      </c>
    </row>
    <row r="40" spans="1:14" ht="14.25">
      <c r="A40" s="24"/>
      <c r="B40" s="63"/>
      <c r="C40" s="100">
        <f>SUM(C39:C39)</f>
        <v>20</v>
      </c>
      <c r="D40" s="101">
        <f>SUM(D39:D39)</f>
        <v>29.08</v>
      </c>
      <c r="E40" s="59">
        <f>SUM(E39:E39)</f>
        <v>581.5999999999999</v>
      </c>
      <c r="F40" s="102">
        <f>SUM(F39:F39)</f>
        <v>51.18</v>
      </c>
      <c r="G40" s="63">
        <f>SUM(G39:G39)</f>
        <v>2.04</v>
      </c>
      <c r="H40" s="59">
        <f>SUM(H39:H39)</f>
        <v>528.38</v>
      </c>
      <c r="I40" s="103"/>
      <c r="J40" s="59">
        <f>SUM(J39:J39)</f>
        <v>142.66</v>
      </c>
      <c r="K40" s="59">
        <f>SUM(K39:K39)</f>
        <v>385.72</v>
      </c>
      <c r="L40" s="63">
        <f>SUM(L39:L39)</f>
        <v>49.44</v>
      </c>
      <c r="M40" s="63">
        <f>SUM(M39:M39)</f>
        <v>140.75</v>
      </c>
      <c r="N40" s="59">
        <f>SUM(N39:N39)</f>
        <v>771.79</v>
      </c>
    </row>
    <row r="41" spans="1:14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2" customFormat="1" ht="14.25">
      <c r="A42" s="1"/>
      <c r="B42" s="1"/>
      <c r="C42" s="1"/>
      <c r="D42" s="1"/>
      <c r="E42" s="1"/>
      <c r="F42" s="51"/>
      <c r="G42" s="1" t="s">
        <v>59</v>
      </c>
      <c r="H42" s="1"/>
      <c r="I42" s="1"/>
      <c r="J42" s="1"/>
      <c r="K42" s="1"/>
      <c r="L42" s="1"/>
      <c r="M42" s="1"/>
      <c r="N42" s="1"/>
    </row>
    <row r="43" spans="1:14" s="2" customFormat="1" ht="14.25">
      <c r="A43" s="1"/>
      <c r="B43" s="1"/>
      <c r="C43" s="1"/>
      <c r="D43" s="1"/>
      <c r="E43" s="1"/>
      <c r="F43" s="51"/>
      <c r="G43" s="1"/>
      <c r="H43" s="1"/>
      <c r="I43" s="1"/>
      <c r="J43" s="1"/>
      <c r="K43" s="1"/>
      <c r="L43" s="1"/>
      <c r="M43" s="1"/>
      <c r="N43" s="1"/>
    </row>
    <row r="44" spans="1:256" s="2" customFormat="1" ht="16.5">
      <c r="A44" s="1"/>
      <c r="B44" s="92" t="s">
        <v>60</v>
      </c>
      <c r="C44" s="92"/>
      <c r="D44" s="92"/>
      <c r="E44" s="1"/>
      <c r="F44" s="1"/>
      <c r="G44" s="1"/>
      <c r="H44" s="1"/>
      <c r="I44" s="1"/>
      <c r="J44" s="1"/>
      <c r="K44" s="1"/>
      <c r="L44" s="1"/>
      <c r="M44" s="1"/>
      <c r="N44" s="1"/>
      <c r="IR44" s="62"/>
      <c r="IS44" s="62"/>
      <c r="IT44" s="62"/>
      <c r="IU44" s="62"/>
      <c r="IV44" s="62"/>
    </row>
    <row r="45" spans="1:14" ht="14.25">
      <c r="A45" s="4"/>
      <c r="B45" s="4"/>
      <c r="C45" s="4"/>
      <c r="D45" s="4"/>
      <c r="E45" s="4"/>
      <c r="F45" s="4"/>
      <c r="G45" s="4"/>
      <c r="H45" s="4"/>
      <c r="I45" s="4"/>
      <c r="J45" s="51"/>
      <c r="K45" s="51"/>
      <c r="L45" s="51"/>
      <c r="M45" s="4"/>
      <c r="N45" s="4"/>
    </row>
    <row r="46" spans="1:14" ht="14.25">
      <c r="A46" s="23"/>
      <c r="B46" s="9" t="s">
        <v>31</v>
      </c>
      <c r="C46" s="9" t="s">
        <v>2</v>
      </c>
      <c r="D46" s="9" t="s">
        <v>32</v>
      </c>
      <c r="E46" s="9" t="s">
        <v>3</v>
      </c>
      <c r="F46" s="9" t="s">
        <v>4</v>
      </c>
      <c r="G46" s="9" t="s">
        <v>5</v>
      </c>
      <c r="H46" s="9" t="s">
        <v>6</v>
      </c>
      <c r="I46" s="9" t="s">
        <v>7</v>
      </c>
      <c r="J46" s="9" t="s">
        <v>8</v>
      </c>
      <c r="K46" s="9" t="s">
        <v>3</v>
      </c>
      <c r="L46" s="9" t="s">
        <v>9</v>
      </c>
      <c r="M46" s="9" t="s">
        <v>4</v>
      </c>
      <c r="N46" s="9" t="s">
        <v>11</v>
      </c>
    </row>
    <row r="47" spans="1:14" ht="14.25">
      <c r="A47" s="23"/>
      <c r="B47" s="54"/>
      <c r="C47" s="11" t="s">
        <v>12</v>
      </c>
      <c r="D47" s="55"/>
      <c r="E47" s="11" t="s">
        <v>13</v>
      </c>
      <c r="F47" s="12">
        <v>0.088</v>
      </c>
      <c r="G47" s="12">
        <v>0.0035</v>
      </c>
      <c r="H47" s="11" t="s">
        <v>8</v>
      </c>
      <c r="I47" s="13" t="s">
        <v>8</v>
      </c>
      <c r="J47" s="11"/>
      <c r="K47" s="11" t="s">
        <v>14</v>
      </c>
      <c r="L47" s="12">
        <v>0.085</v>
      </c>
      <c r="M47" s="12">
        <v>0.242</v>
      </c>
      <c r="N47" s="11" t="s">
        <v>15</v>
      </c>
    </row>
    <row r="48" spans="1:14" ht="14.25">
      <c r="A48" s="23">
        <v>1</v>
      </c>
      <c r="B48" s="56" t="s">
        <v>61</v>
      </c>
      <c r="C48" s="57">
        <v>47</v>
      </c>
      <c r="D48" s="58">
        <v>38.5</v>
      </c>
      <c r="E48" s="55">
        <f>C48*D48</f>
        <v>1809.5</v>
      </c>
      <c r="F48" s="60">
        <f>ROUND(E48*8.8%,2)</f>
        <v>159.24</v>
      </c>
      <c r="G48" s="60">
        <f>ROUND(E48*0.35%,2)</f>
        <v>6.33</v>
      </c>
      <c r="H48" s="55">
        <f>E48-F48-G48</f>
        <v>1643.93</v>
      </c>
      <c r="I48" s="61">
        <v>0.27</v>
      </c>
      <c r="J48" s="55">
        <f>ROUND(H48*I48,2)</f>
        <v>443.86</v>
      </c>
      <c r="K48" s="55">
        <f>H48-J48</f>
        <v>1200.0700000000002</v>
      </c>
      <c r="L48" s="104">
        <f>ROUND(E48*8.5%,2)</f>
        <v>153.81</v>
      </c>
      <c r="M48" s="60">
        <f>ROUND(E48*24.2%,2)</f>
        <v>437.9</v>
      </c>
      <c r="N48" s="55">
        <f>F48+G48+J48+K48+L48+M48</f>
        <v>2401.21</v>
      </c>
    </row>
    <row r="51" spans="1:256" s="2" customFormat="1" ht="16.5">
      <c r="A51" s="1"/>
      <c r="B51" s="92" t="s">
        <v>62</v>
      </c>
      <c r="C51" s="92"/>
      <c r="D51" s="92"/>
      <c r="E51" s="1"/>
      <c r="F51" s="1"/>
      <c r="G51" s="1"/>
      <c r="H51" s="1"/>
      <c r="I51" s="1"/>
      <c r="J51" s="1"/>
      <c r="K51" s="1"/>
      <c r="L51" s="1"/>
      <c r="M51" s="1"/>
      <c r="N51" s="1"/>
      <c r="IR51" s="62"/>
      <c r="IS51" s="62"/>
      <c r="IT51" s="62"/>
      <c r="IU51" s="62"/>
      <c r="IV51" s="62"/>
    </row>
    <row r="52" spans="1:14" ht="14.25">
      <c r="A52" s="4"/>
      <c r="B52" s="4"/>
      <c r="C52" s="4"/>
      <c r="D52" s="4"/>
      <c r="E52" s="4"/>
      <c r="F52" s="4"/>
      <c r="G52" s="4"/>
      <c r="H52" s="4"/>
      <c r="I52" s="4"/>
      <c r="J52" s="51"/>
      <c r="K52" s="51"/>
      <c r="L52" s="51"/>
      <c r="M52" s="4"/>
      <c r="N52" s="4"/>
    </row>
    <row r="53" spans="1:14" s="4" customFormat="1" ht="14.25">
      <c r="A53" s="23"/>
      <c r="B53" s="9" t="s">
        <v>31</v>
      </c>
      <c r="C53" s="9" t="s">
        <v>2</v>
      </c>
      <c r="D53" s="9" t="s">
        <v>32</v>
      </c>
      <c r="E53" s="9" t="s">
        <v>3</v>
      </c>
      <c r="F53" s="9" t="s">
        <v>4</v>
      </c>
      <c r="G53" s="9" t="s">
        <v>5</v>
      </c>
      <c r="H53" s="9" t="s">
        <v>6</v>
      </c>
      <c r="I53" s="9" t="s">
        <v>7</v>
      </c>
      <c r="J53" s="9" t="s">
        <v>8</v>
      </c>
      <c r="K53" s="9" t="s">
        <v>3</v>
      </c>
      <c r="L53" s="9" t="s">
        <v>9</v>
      </c>
      <c r="M53" s="9" t="s">
        <v>4</v>
      </c>
      <c r="N53" s="9" t="s">
        <v>11</v>
      </c>
    </row>
    <row r="54" spans="1:14" s="4" customFormat="1" ht="14.25">
      <c r="A54" s="23"/>
      <c r="B54" s="54"/>
      <c r="C54" s="11" t="s">
        <v>12</v>
      </c>
      <c r="D54" s="55"/>
      <c r="E54" s="11" t="s">
        <v>13</v>
      </c>
      <c r="F54" s="12">
        <v>0.088</v>
      </c>
      <c r="G54" s="12">
        <v>0.0035</v>
      </c>
      <c r="H54" s="11" t="s">
        <v>8</v>
      </c>
      <c r="I54" s="13" t="s">
        <v>8</v>
      </c>
      <c r="J54" s="11"/>
      <c r="K54" s="11" t="s">
        <v>14</v>
      </c>
      <c r="L54" s="12">
        <v>0.085</v>
      </c>
      <c r="M54" s="12">
        <v>0.242</v>
      </c>
      <c r="N54" s="11" t="s">
        <v>15</v>
      </c>
    </row>
    <row r="55" spans="1:14" s="4" customFormat="1" ht="14.25">
      <c r="A55" s="23"/>
      <c r="B55" s="56" t="s">
        <v>63</v>
      </c>
      <c r="C55" s="57">
        <v>7.5</v>
      </c>
      <c r="D55" s="58">
        <v>28.6</v>
      </c>
      <c r="E55" s="55">
        <f aca="true" t="shared" si="0" ref="E55:E56">C55*D55</f>
        <v>214.5</v>
      </c>
      <c r="F55" s="60">
        <f aca="true" t="shared" si="1" ref="F55:F56">ROUND(E55*8.8%,2)</f>
        <v>18.88</v>
      </c>
      <c r="G55" s="60">
        <f aca="true" t="shared" si="2" ref="G55:G56">ROUND(E55*0.35%,2)</f>
        <v>0.75</v>
      </c>
      <c r="H55" s="55">
        <f aca="true" t="shared" si="3" ref="H55:H56">E55-F55-G55</f>
        <v>194.87</v>
      </c>
      <c r="I55" s="61">
        <v>0.27</v>
      </c>
      <c r="J55" s="55">
        <f aca="true" t="shared" si="4" ref="J55:J56">ROUND(H55*I55,2)</f>
        <v>52.61</v>
      </c>
      <c r="K55" s="55">
        <f aca="true" t="shared" si="5" ref="K55:K56">H55-J55</f>
        <v>142.26</v>
      </c>
      <c r="L55" s="60">
        <f aca="true" t="shared" si="6" ref="L55:L56">ROUND(E55*8.5%,2)</f>
        <v>18.23</v>
      </c>
      <c r="M55" s="60">
        <f aca="true" t="shared" si="7" ref="M55:M56">ROUND(E55*24.2%,2)</f>
        <v>51.91</v>
      </c>
      <c r="N55" s="55">
        <f aca="true" t="shared" si="8" ref="N55:N56">F55+G55+J55+K55+L55+M55</f>
        <v>284.64</v>
      </c>
    </row>
    <row r="56" spans="1:14" s="4" customFormat="1" ht="14.25">
      <c r="A56" s="23"/>
      <c r="B56" s="105" t="s">
        <v>63</v>
      </c>
      <c r="C56" s="57">
        <v>16.5</v>
      </c>
      <c r="D56" s="58">
        <v>29.08</v>
      </c>
      <c r="E56" s="55">
        <f t="shared" si="0"/>
        <v>479.82</v>
      </c>
      <c r="F56" s="60">
        <f t="shared" si="1"/>
        <v>42.22</v>
      </c>
      <c r="G56" s="60">
        <f t="shared" si="2"/>
        <v>1.68</v>
      </c>
      <c r="H56" s="55">
        <f t="shared" si="3"/>
        <v>435.92</v>
      </c>
      <c r="I56" s="61">
        <v>0.27</v>
      </c>
      <c r="J56" s="55">
        <f t="shared" si="4"/>
        <v>117.7</v>
      </c>
      <c r="K56" s="55">
        <f t="shared" si="5"/>
        <v>318.22</v>
      </c>
      <c r="L56" s="60">
        <f t="shared" si="6"/>
        <v>40.78</v>
      </c>
      <c r="M56" s="60">
        <f t="shared" si="7"/>
        <v>116.12</v>
      </c>
      <c r="N56" s="55">
        <f t="shared" si="8"/>
        <v>636.72</v>
      </c>
    </row>
    <row r="57" spans="1:14" ht="14.25">
      <c r="A57" s="24"/>
      <c r="B57" s="63"/>
      <c r="C57" s="100">
        <f>SUM(C55:C56)</f>
        <v>24</v>
      </c>
      <c r="D57" s="101">
        <f>SUM(D55:D56)</f>
        <v>57.68</v>
      </c>
      <c r="E57" s="59">
        <f>SUM(E55:E56)</f>
        <v>694.3199999999999</v>
      </c>
      <c r="F57" s="102">
        <f>SUM(F55:F56)</f>
        <v>61.099999999999994</v>
      </c>
      <c r="G57" s="63">
        <f>SUM(G55:G56)</f>
        <v>2.4299999999999997</v>
      </c>
      <c r="H57" s="59">
        <f>SUM(H55:H56)</f>
        <v>630.79</v>
      </c>
      <c r="I57" s="103"/>
      <c r="J57" s="59">
        <f>SUM(J55:J56)</f>
        <v>170.31</v>
      </c>
      <c r="K57" s="59">
        <f>SUM(K55:K56)</f>
        <v>460.48</v>
      </c>
      <c r="L57" s="63">
        <f>SUM(L55:L56)</f>
        <v>59.010000000000005</v>
      </c>
      <c r="M57" s="63">
        <f>SUM(M55:M56)</f>
        <v>168.03</v>
      </c>
      <c r="N57" s="59">
        <f>SUM(N55:N56)</f>
        <v>921.36</v>
      </c>
    </row>
    <row r="58" spans="1:14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60" spans="2:6" ht="14.25">
      <c r="B60" s="5" t="s">
        <v>64</v>
      </c>
      <c r="E60"/>
      <c r="F60" s="106">
        <v>13374.2</v>
      </c>
    </row>
    <row r="61" s="4" customFormat="1" ht="14.25">
      <c r="F61" s="4">
        <v>-4970.6</v>
      </c>
    </row>
    <row r="62" s="4" customFormat="1" ht="14.25">
      <c r="F62" s="4">
        <v>-1809.5</v>
      </c>
    </row>
    <row r="63" s="4" customFormat="1" ht="14.25">
      <c r="F63" s="4">
        <v>-694.32</v>
      </c>
    </row>
    <row r="64" spans="5:8" s="4" customFormat="1" ht="14.25">
      <c r="E64" s="4" t="s">
        <v>65</v>
      </c>
      <c r="F64" s="106">
        <f>SUM(F60:F63)</f>
        <v>5899.780000000001</v>
      </c>
      <c r="H64" s="4" t="s">
        <v>66</v>
      </c>
    </row>
  </sheetData>
  <sheetProtection selectLockedCells="1" selectUnlockedCells="1"/>
  <mergeCells count="4">
    <mergeCell ref="B1:D1"/>
    <mergeCell ref="B10:D10"/>
    <mergeCell ref="B21:B22"/>
    <mergeCell ref="B28:N28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80" zoomScaleNormal="80" workbookViewId="0" topLeftCell="A1">
      <selection activeCell="F13" sqref="F13"/>
    </sheetView>
  </sheetViews>
  <sheetFormatPr defaultColWidth="9.140625" defaultRowHeight="12.75"/>
  <cols>
    <col min="1" max="1" width="4.421875" style="5" customWidth="1"/>
    <col min="2" max="2" width="21.28125" style="5" customWidth="1"/>
    <col min="3" max="3" width="12.140625" style="5" customWidth="1"/>
    <col min="4" max="4" width="13.00390625" style="5" customWidth="1"/>
    <col min="5" max="5" width="11.57421875" style="5" customWidth="1"/>
    <col min="6" max="249" width="9.140625" style="5" customWidth="1"/>
  </cols>
  <sheetData>
    <row r="1" spans="1:7" ht="16.5">
      <c r="A1" s="4"/>
      <c r="B1" s="107" t="s">
        <v>67</v>
      </c>
      <c r="C1" s="108"/>
      <c r="D1" s="108"/>
      <c r="E1" s="109"/>
      <c r="F1" s="4"/>
      <c r="G1" s="4"/>
    </row>
    <row r="2" spans="1:7" ht="14.25">
      <c r="A2" s="4"/>
      <c r="B2" s="23" t="s">
        <v>68</v>
      </c>
      <c r="C2" s="23"/>
      <c r="D2" s="23"/>
      <c r="E2" s="23"/>
      <c r="F2" s="4"/>
      <c r="G2" s="4"/>
    </row>
    <row r="3" spans="1:7" ht="14.25">
      <c r="A3" s="4"/>
      <c r="B3" s="23"/>
      <c r="C3" s="23"/>
      <c r="D3" s="23"/>
      <c r="E3" s="23"/>
      <c r="F3" s="4"/>
      <c r="G3" s="4"/>
    </row>
    <row r="4" spans="1:7" ht="14.25">
      <c r="A4" s="4"/>
      <c r="B4" s="110" t="s">
        <v>31</v>
      </c>
      <c r="C4" s="110" t="s">
        <v>2</v>
      </c>
      <c r="D4" s="110" t="s">
        <v>3</v>
      </c>
      <c r="E4" s="110" t="s">
        <v>11</v>
      </c>
      <c r="F4" s="4"/>
      <c r="G4" s="4"/>
    </row>
    <row r="5" spans="1:7" ht="14.25">
      <c r="A5" s="4"/>
      <c r="B5" s="111"/>
      <c r="C5" s="7" t="s">
        <v>12</v>
      </c>
      <c r="D5" s="7" t="s">
        <v>13</v>
      </c>
      <c r="E5" s="7" t="s">
        <v>15</v>
      </c>
      <c r="F5" s="4"/>
      <c r="G5" s="4"/>
    </row>
    <row r="6" spans="2:5" s="4" customFormat="1" ht="14.25">
      <c r="B6" s="63" t="s">
        <v>69</v>
      </c>
      <c r="C6" s="112">
        <v>1110.5</v>
      </c>
      <c r="D6" s="64">
        <v>21425.35</v>
      </c>
      <c r="E6" s="64">
        <v>28367.62</v>
      </c>
    </row>
    <row r="7" s="49" customFormat="1" ht="14.25"/>
    <row r="9" ht="14.25">
      <c r="D9" s="2"/>
    </row>
  </sheetData>
  <sheetProtection selectLockedCells="1" selectUnlockedCells="1"/>
  <printOptions/>
  <pageMargins left="0.39375" right="0.39375" top="0" bottom="0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Liceo Scientifico</dc:creator>
  <cp:keywords/>
  <dc:description/>
  <cp:lastModifiedBy/>
  <cp:lastPrinted>2024-07-26T11:53:58Z</cp:lastPrinted>
  <dcterms:created xsi:type="dcterms:W3CDTF">2000-11-02T13:19:23Z</dcterms:created>
  <dcterms:modified xsi:type="dcterms:W3CDTF">2024-08-06T15:31:39Z</dcterms:modified>
  <cp:category/>
  <cp:version/>
  <cp:contentType/>
  <cp:contentStatus/>
  <cp:revision>10</cp:revision>
</cp:coreProperties>
</file>