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C:\Users\Dsga\Desktop\GIADA\A.S. 2023-24\mof 23-24\PER REVISORI\"/>
    </mc:Choice>
  </mc:AlternateContent>
  <bookViews>
    <workbookView xWindow="-105" yWindow="-105" windowWidth="23250" windowHeight="12570" tabRatio="902" firstSheet="5" activeTab="5"/>
  </bookViews>
  <sheets>
    <sheet name="Dati" sheetId="1" r:id="rId1"/>
    <sheet name="Firme Carta intestata" sheetId="102" r:id="rId2"/>
    <sheet name="Ricavo dati org. per Ind. Dir. " sheetId="101" r:id="rId3"/>
    <sheet name="Piano di riparto" sheetId="98" r:id="rId4"/>
    <sheet name="1-M.O.F. PA " sheetId="58" r:id="rId5"/>
    <sheet name="6-Ind.Dir.DSGA e SOST." sheetId="61" r:id="rId6"/>
  </sheets>
  <externalReferences>
    <externalReference r:id="rId7"/>
    <externalReference r:id="rId8"/>
    <externalReference r:id="rId9"/>
  </externalReferences>
  <definedNames>
    <definedName name="aa">[1]DETTAGLIO!$D$1:$AK$1</definedName>
    <definedName name="aaa">[2]DETTAGLIO!$D$1:$AK$1</definedName>
    <definedName name="aaaa">#REF!</definedName>
    <definedName name="_xlnm.Print_Area" localSheetId="4">'1-M.O.F. PA '!$C$1:$AN$37</definedName>
    <definedName name="_xlnm.Print_Area" localSheetId="5">'6-Ind.Dir.DSGA e SOST.'!$A$1:$AL$43</definedName>
    <definedName name="_xlnm.Print_Area" localSheetId="0">Dati!$A$2:$B$36</definedName>
    <definedName name="FFSS_IISS">#REF!</definedName>
    <definedName name="FUNZ_STRUM_INC_AGG" localSheetId="5">#REF!</definedName>
    <definedName name="FUNZ_STRUM_INC_AGG">#REF!</definedName>
    <definedName name="gss">#REF!</definedName>
    <definedName name="pagamenti_BONUS">#REF!</definedName>
    <definedName name="XX">[1]DETTAGLIO!$D$1:$AK$1</definedName>
    <definedName name="YY">[1]DETTAGLIO!$D$1:$AK$1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1" i="58" l="1"/>
  <c r="B32" i="1" l="1"/>
  <c r="B22" i="1"/>
  <c r="B36" i="1" l="1"/>
  <c r="D11" i="101"/>
  <c r="D7" i="101"/>
  <c r="E6" i="101"/>
  <c r="F6" i="101" s="1"/>
  <c r="D6" i="101"/>
  <c r="E5" i="101"/>
  <c r="F5" i="101" s="1"/>
  <c r="D5" i="101"/>
  <c r="E7" i="101" l="1"/>
  <c r="F7" i="101" s="1"/>
  <c r="B17" i="101" l="1"/>
  <c r="L36" i="58" l="1"/>
  <c r="E12" i="98" l="1"/>
  <c r="F12" i="98"/>
  <c r="D12" i="98"/>
  <c r="G11" i="98"/>
  <c r="G10" i="98"/>
  <c r="G9" i="98"/>
  <c r="G8" i="98"/>
  <c r="G7" i="98"/>
  <c r="G6" i="98"/>
  <c r="G5" i="98"/>
  <c r="G4" i="98"/>
  <c r="G12" i="98" l="1"/>
  <c r="AC16" i="58" l="1"/>
  <c r="U40" i="58" l="1"/>
  <c r="AC31" i="58"/>
  <c r="AB7" i="61"/>
  <c r="AB8" i="61"/>
  <c r="AB9" i="61"/>
  <c r="AB22" i="61"/>
  <c r="AB27" i="61" s="1"/>
  <c r="A26" i="61"/>
  <c r="A22" i="61"/>
  <c r="A17" i="61" s="1"/>
  <c r="AG2" i="61"/>
  <c r="Y2" i="61"/>
  <c r="Q2" i="61"/>
  <c r="I2" i="61"/>
  <c r="A2" i="61"/>
  <c r="C36" i="58"/>
  <c r="U35" i="58"/>
  <c r="G34" i="58"/>
  <c r="AC28" i="58"/>
  <c r="AC22" i="58"/>
  <c r="AC19" i="58"/>
  <c r="U7" i="58"/>
  <c r="G6" i="58"/>
  <c r="S3" i="58"/>
  <c r="K3" i="58"/>
  <c r="C3" i="58"/>
  <c r="C1" i="58"/>
  <c r="P5" i="61" s="1"/>
  <c r="A36" i="1"/>
  <c r="A35" i="1"/>
  <c r="B8" i="1"/>
  <c r="AF1" i="58"/>
  <c r="U5" i="61" s="1"/>
  <c r="AA3" i="58"/>
  <c r="AC25" i="58"/>
  <c r="AC34" i="58" l="1"/>
  <c r="P6" i="58"/>
  <c r="AI3" i="58"/>
  <c r="P34" i="58"/>
  <c r="C37" i="58"/>
  <c r="AB15" i="61" l="1"/>
  <c r="AB16" i="61" s="1"/>
  <c r="U35" i="61" s="1"/>
  <c r="U39" i="58"/>
  <c r="AB26" i="61" l="1"/>
  <c r="AB28" i="61" s="1"/>
  <c r="AB30" i="61" l="1"/>
  <c r="AB31" i="61" s="1"/>
  <c r="U37" i="61" s="1"/>
  <c r="U39" i="61"/>
  <c r="U40" i="61" l="1"/>
  <c r="U36" i="61"/>
  <c r="U41" i="61"/>
  <c r="AB33" i="61"/>
  <c r="AB39" i="61" l="1"/>
  <c r="AB35" i="61"/>
  <c r="AB43" i="61" l="1"/>
  <c r="AC14" i="58"/>
  <c r="AP36" i="58" l="1"/>
</calcChain>
</file>

<file path=xl/comments1.xml><?xml version="1.0" encoding="utf-8"?>
<comments xmlns="http://schemas.openxmlformats.org/spreadsheetml/2006/main">
  <authors>
    <author>DSGA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Cognome Nome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Cognome Nome</t>
        </r>
      </text>
    </comment>
  </commentList>
</comments>
</file>

<file path=xl/comments2.xml><?xml version="1.0" encoding="utf-8"?>
<comments xmlns="http://schemas.openxmlformats.org/spreadsheetml/2006/main">
  <authors>
    <author>Diego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L'IMPORTO COMUNICATO NELLA NOTA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dato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dato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dato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dato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dato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inserire il dato</t>
        </r>
      </text>
    </comment>
  </commentList>
</comments>
</file>

<file path=xl/comments3.xml><?xml version="1.0" encoding="utf-8"?>
<comments xmlns="http://schemas.openxmlformats.org/spreadsheetml/2006/main">
  <authors>
    <author>DSGA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VEDI - Piano di riparto presente nel SIRG - sottosistema Spese Web - 
SIDI - Applicazioni MEF - Applicazioni SPT - Accedi al portale NoiPA - alla voce Gestione accessorie - Attività uffici - Compensi accessori - Acessori C.U. -  consultazione Piano di Riparto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VEDI - Piano di riparto presente nel SIRG - sottosistema Spese Web - 
SIDI - Applicazioni MEF - Applicazioni SPT - Accedi al portale NoiPA - alla voce Gestione accessorie - Attività uffici - Compensi accessori - Acessori C.U. -  consultazione Piano di Riparto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VEDI - Piano di riparto presente nel SIRG - sottosistema Spese Web - 
SIDI - Applicazioni MEF - Applicazioni SPT - Accedi al portale NoiPA - alla voce Gestione accessorie - Attività uffici - Compensi accessori - Acessori C.U. -  consultazione Piano di Riparto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VEDI - Piano di riparto presente nel SIRG - sottosistema Spese Web - 
SIDI - Applicazioni MEF - Applicazioni SPT - Accedi al portale NoiPA - alla voce Gestione accessorie - Attività uffici - Compensi accessori - Acessori C.U. -  consultazione Piano di Riparto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VEDI - Piano di riparto presente nel SIRG - sottosistema Spese Web - 
SIDI - Applicazioni MEF - Applicazioni SPT - Accedi al portale NoiPA - alla voce Gestione accessorie - Attività uffici - Compensi accessori - Acessori C.U. -  consultazione Piano di Riparto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VEDI - Piano di riparto presente nel SIRG - sottosistema Spese Web - 
SIDI - Applicazioni MEF - Applicazioni SPT - Accedi al portale NoiPA - alla voce Gestione accessorie - Attività uffici - Compensi accessori - Acessori C.U. -  consultazione Piano di Riparto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VEDI - Piano di riparto presente nel SIRG - sottosistema Spese Web - 
SIDI - Applicazioni MEF - Applicazioni SPT - Accedi al portale NoiPA - alla voce Gestione accessorie - Attività uffici - Compensi accessori - Acessori C.U. -  consultazione Piano di Riparto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VEDI - Piano di riparto presente nel SIRG - sottosistema Spese Web - 
SIDI - Applicazioni MEF - Applicazioni SPT - Accedi al portale NoiPA - alla voce Gestione accessorie - Attività uffici - Compensi accessori - Acessori C.U. -  consultazione Piano di Riparto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VEDI - Piano di riparto presente nel SIRG - sottosistema Spese Web - 
SIDI - Applicazioni MEF - Applicazioni SPT - Accedi al portale NoiPA - alla voce Gestione accessorie - Attività uffici - Compensi accessori - Acessori C.U. -  consultazione Piano di Riparto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VEDI - Piano di riparto presente nel SIRG - sottosistema Spese Web - 
SIDI - Applicazioni MEF - Applicazioni SPT - Accedi al portale NoiPA - alla voce Gestione accessorie - Attività uffici - Compensi accessori - Acessori C.U. -  consultazione Piano di Riparto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VEDI - Piano di riparto presente nel SIRG - sottosistema Spese Web - 
SIDI - Applicazioni MEF - Applicazioni SPT - Accedi al portale NoiPA - alla voce Gestione accessorie - Attività uffici - Compensi accessori - Acessori C.U. -  consultazione Piano di Riparto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VEDI - Piano di riparto presente nel SIRG - sottosistema Spese Web - 
SIDI - Applicazioni MEF - Applicazioni SPT - Accedi al portale NoiPA - alla voce Gestione accessorie - Attività uffici - Compensi accessori - Acessori C.U. -  consultazione Piano di Riparto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VEDI - Piano di riparto presente nel SIRG - sottosistema Spese Web - 
SIDI - Applicazioni MEF - Applicazioni SPT - Accedi al portale NoiPA - alla voce Gestione accessorie - Attività uffici - Compensi accessori - Acessori C.U. -  consultazione Piano di Riparto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VEDI - Piano di riparto presente nel SIRG - sottosistema Spese Web - 
SIDI - Applicazioni MEF - Applicazioni SPT - Accedi al portale NoiPA - alla voce Gestione accessorie - Attività uffici - Compensi accessori - Acessori C.U. -  consultazione Piano di Riparto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VEDI - Piano di riparto presente nel SIRG - sottosistema Spese Web - 
SIDI - Applicazioni MEF - Applicazioni SPT - Accedi al portale NoiPA - alla voce Gestione accessorie - Attività uffici - Compensi accessori - Acessori C.U. -  consultazione Piano di Riparto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VEDI - Piano di riparto presente nel SIRG - sottosistema Spese Web - 
SIDI - Applicazioni MEF - Applicazioni SPT - Accedi al portale NoiPA - alla voce Gestione accessorie - Attività uffici - Compensi accessori - Acessori C.U. -  consultazione Piano di Riparto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VEDI - Piano di riparto presente nel SIRG - sottosistema Spese Web - 
SIDI - Applicazioni MEF - Applicazioni SPT - Accedi al portale NoiPA - alla voce Gestione accessorie - Attività uffici - Compensi accessori - Acessori C.U. -  consultazione Piano di Riparto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VEDI - Piano di riparto presente nel SIRG - sottosistema Spese Web - 
SIDI - Applicazioni MEF - Applicazioni SPT - Accedi al portale NoiPA - alla voce Gestione accessorie - Attività uffici - Compensi accessori - Acessori C.U. -  consultazione Piano di Riparto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VEDI - Piano di riparto presente nel SIRG - sottosistema Spese Web - 
SIDI - Applicazioni MEF - Applicazioni SPT - Accedi al portale NoiPA - alla voce Gestione accessorie - Attività uffici - Compensi accessori - Acessori C.U. -  consultazione Piano di Riparto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VEDI - Piano di riparto presente nel SIRG - sottosistema Spese Web - 
SIDI - Applicazioni MEF - Applicazioni SPT - Accedi al portale NoiPA - alla voce Gestione accessorie - Attività uffici - Compensi accessori - Acessori C.U. -  consultazione Piano di Riparto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VEDI - Piano di riparto presente nel SIRG - sottosistema Spese Web - 
SIDI - Applicazioni MEF - Applicazioni SPT - Accedi al portale NoiPA - alla voce Gestione accessorie - Attività uffici - Compensi accessori - Acessori C.U. -  consultazione Piano di Riparto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VEDI - Piano di riparto presente nel SIRG - sottosistema Spese Web - 
SIDI - Applicazioni MEF - Applicazioni SPT - Accedi al portale NoiPA - alla voce Gestione accessorie - Attività uffici - Compensi accessori - Acessori C.U. -  consultazione Piano di Riparto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VEDI - Piano di riparto presente nel SIRG - sottosistema Spese Web - 
SIDI - Applicazioni MEF - Applicazioni SPT - Accedi al portale NoiPA - alla voce Gestione accessorie - Attività uffici - Compensi accessori - Acessori C.U. -  consultazione Piano di Riparto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VEDI - Piano di riparto presente nel SIRG - sottosistema Spese Web - 
SIDI - Applicazioni MEF - Applicazioni SPT - Accedi al portale NoiPA - alla voce Gestione accessorie - Attività uffici - Compensi accessori - Acessori C.U. -  consultazione Piano di Riparto</t>
        </r>
      </text>
    </comment>
  </commentList>
</comments>
</file>

<file path=xl/comments4.xml><?xml version="1.0" encoding="utf-8"?>
<comments xmlns="http://schemas.openxmlformats.org/spreadsheetml/2006/main">
  <authors>
    <author>DSGA</author>
    <author>Diego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LA NOTA MIUR CON LA QUALE VENGONO COMUNICATI I FONDI MOF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4/12 A.F. in corso</t>
        </r>
      </text>
    </comment>
    <comment ref="L9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8/12 A.F. successivo oppure 12/12 del finaziamento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Economie del precedente MOF e devono coincidere con quanto riportato nel "Piano di riparto" della "RelazioneComp.Finan."</t>
        </r>
      </text>
    </comment>
    <comment ref="AC12" authorId="1" shapeId="0">
      <text>
        <r>
          <rPr>
            <b/>
            <sz val="9"/>
            <color indexed="81"/>
            <rFont val="Tahoma"/>
            <family val="2"/>
          </rPr>
          <t>Diego:</t>
        </r>
        <r>
          <rPr>
            <sz val="9"/>
            <color indexed="81"/>
            <rFont val="Tahoma"/>
            <family val="2"/>
          </rPr>
          <t xml:space="preserve">
se presente finanziamento comunicato alla scuola via email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4/12 A.F. in corso</t>
        </r>
      </text>
    </comment>
    <comment ref="L16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8/12 A.F. successivo oppure 12/12 del finaziamento</t>
        </r>
      </text>
    </comment>
    <comment ref="U16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Economie del precedente MOF e devono coincidere con quanto riportato nel "Piano di riparto" della "RelazioneComp.Finan."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4/12 A.F. in corso</t>
        </r>
      </text>
    </comment>
    <comment ref="L19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8/12 A.F. successivo oppure 12/12 del finaziamento</t>
        </r>
      </text>
    </comment>
    <comment ref="U19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Economie del precedente MOF e devono coincidere con quanto riportato nel "Piano di riparto" della "RelazioneComp.Finan."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4/12 A.F. in corso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8/12 A.F. successivo oppure 12/12 del finaziamento</t>
        </r>
      </text>
    </comment>
    <comment ref="U22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Economie del precedente MOF e devono coincidere con quanto riportato nel "Piano di riparto" della "RelazioneComp.Finan."</t>
        </r>
      </text>
    </comment>
    <comment ref="C25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4/12 A.F. in corso</t>
        </r>
      </text>
    </comment>
    <comment ref="L25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8/12 A.F. successivo oppure 12/12 del finaziamento</t>
        </r>
      </text>
    </comment>
    <comment ref="U25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Economie del precedente MOF e devono coincidere con quanto riportato nel "Piano di riparto" della "RelazioneComp.Finan."</t>
        </r>
      </text>
    </comment>
    <comment ref="L28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8/12 A.F. successivo oppure 12/12 del finaziamento</t>
        </r>
      </text>
    </comment>
    <comment ref="U28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Economie del precedente MOF e devono coincidere con quanto riportato nel "Piano di riparto" della "RelazioneComp.Finan."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4/12 A.F. in corso</t>
        </r>
      </text>
    </comment>
    <comment ref="L31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8/12 A.F. successivo oppure 12/12 del finaziamento</t>
        </r>
      </text>
    </comment>
    <comment ref="U31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Economie del precedente MOF e devono coincidere con quanto riportato nel "Piano di riparto" della "RelazioneComp.Finan."</t>
        </r>
      </text>
    </comment>
  </commentList>
</comments>
</file>

<file path=xl/comments5.xml><?xml version="1.0" encoding="utf-8"?>
<comments xmlns="http://schemas.openxmlformats.org/spreadsheetml/2006/main">
  <authors>
    <author>DSGA</author>
  </authors>
  <commentList>
    <comment ref="Q9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INSERIRE 1
</t>
        </r>
      </text>
    </comment>
    <comment ref="AK30" authorId="0" shapeId="0">
      <text>
        <r>
          <rPr>
            <b/>
            <sz val="9"/>
            <color indexed="81"/>
            <rFont val="Tahoma"/>
            <family val="2"/>
          </rPr>
          <t>DSGA:</t>
        </r>
        <r>
          <rPr>
            <sz val="9"/>
            <color indexed="81"/>
            <rFont val="Tahoma"/>
            <family val="2"/>
          </rPr>
          <t xml:space="preserve">
INSERISCI I GIORNI DI SOSTITUZIONE</t>
        </r>
      </text>
    </comment>
  </commentList>
</comments>
</file>

<file path=xl/sharedStrings.xml><?xml version="1.0" encoding="utf-8"?>
<sst xmlns="http://schemas.openxmlformats.org/spreadsheetml/2006/main" count="162" uniqueCount="131">
  <si>
    <t>Anno scolastico corrente</t>
  </si>
  <si>
    <t>Anno scolastico successivo</t>
  </si>
  <si>
    <t>Anno scolastico precedente</t>
  </si>
  <si>
    <t>Es. finanziario successivo</t>
  </si>
  <si>
    <t>Es. finanziario corrente</t>
  </si>
  <si>
    <t>Es. finanziario precedente</t>
  </si>
  <si>
    <t>Corsi recupero docenti</t>
  </si>
  <si>
    <t>Attività insegnamento</t>
  </si>
  <si>
    <t>Attività non insegnamento</t>
  </si>
  <si>
    <t>Assistenti Amministrativi</t>
  </si>
  <si>
    <t>Collaboratori scolastici</t>
  </si>
  <si>
    <t>M.  O.  F.</t>
  </si>
  <si>
    <t>Riferimento Organico di Diritto</t>
  </si>
  <si>
    <t>FONDO  di  ISTITUTO</t>
  </si>
  <si>
    <t>D E S C R I Z I O N E</t>
  </si>
  <si>
    <t>INDENNITA'   di    DIREZIONE   al    D.S.G.A.</t>
  </si>
  <si>
    <t>Quota variabile spettante corrisposta dalla scuola</t>
  </si>
  <si>
    <t>c) Istituti verticalizzati ed istituti con almeno due punti di erogazione del servizio scolastico, istituti di secondo grado aggregati ad istituti tecnici, professionali e d’arte con laboratori e/o reparti di lavorazione</t>
  </si>
  <si>
    <t>a) Azienda agraria</t>
  </si>
  <si>
    <t>b) Convitti ed educandati femminili</t>
  </si>
  <si>
    <t>e) Numero docenti e ATA in Organico di diritto</t>
  </si>
  <si>
    <t>Quota fissa spettante al D.S.G.A.</t>
  </si>
  <si>
    <t>x</t>
  </si>
  <si>
    <t>Importo lordo giornaliero</t>
  </si>
  <si>
    <t>:</t>
  </si>
  <si>
    <t>Totale DSGA e SOSTITUTO</t>
  </si>
  <si>
    <t>4/12</t>
  </si>
  <si>
    <t>Sostituto D.S.G.A.</t>
  </si>
  <si>
    <t>D.S.G.A.</t>
  </si>
  <si>
    <t>8/12</t>
  </si>
  <si>
    <t>T o t a l e</t>
  </si>
  <si>
    <t>=</t>
  </si>
  <si>
    <t>Totale</t>
  </si>
  <si>
    <t>TOTALE</t>
  </si>
  <si>
    <t>ATA</t>
  </si>
  <si>
    <t>Quota annua assegnata al D.S.G.A. UTILIZZATO</t>
  </si>
  <si>
    <t>Quota annua assegnata al D.S.G.A. TITOLARE</t>
  </si>
  <si>
    <t>totale</t>
  </si>
  <si>
    <t>D.S.G.A. Utilizzato</t>
  </si>
  <si>
    <t>economie al 31.08</t>
  </si>
  <si>
    <t>Ind. Direz. DSGA e sostituto</t>
  </si>
  <si>
    <t>ORE    ECCEDENTI</t>
  </si>
  <si>
    <t>PRATICA   SPORTIVA</t>
  </si>
  <si>
    <t xml:space="preserve">Funzioni Strumentali </t>
  </si>
  <si>
    <t xml:space="preserve">Incarichi Specifici ATA </t>
  </si>
  <si>
    <t>Capitolo</t>
  </si>
  <si>
    <t>Piano gestionale</t>
  </si>
  <si>
    <t>Importo Autorizzato</t>
  </si>
  <si>
    <t>Importo disponibile</t>
  </si>
  <si>
    <t>Importo richiesto</t>
  </si>
  <si>
    <t>05</t>
  </si>
  <si>
    <t>06</t>
  </si>
  <si>
    <t>Piano di riparto presente nel SIRG - sottosistema Spese Web</t>
  </si>
  <si>
    <t>FIS+FFSS+IIAA</t>
  </si>
  <si>
    <t>(descrizione finanziamento)</t>
  </si>
  <si>
    <t>Importo stanziato</t>
  </si>
  <si>
    <t>/</t>
  </si>
  <si>
    <t>FUNZIONI    STRUMENTALI</t>
  </si>
  <si>
    <t>INCARICHI SPECIFICI  A.T.A.</t>
  </si>
  <si>
    <t>Totale indennità di sostituzione DSGA e SOSTITUTI</t>
  </si>
  <si>
    <t>Totale Ass.te Amm.vo che sostituisce DSGA</t>
  </si>
  <si>
    <t>Giorni di sostituzione</t>
  </si>
  <si>
    <t>Indennità dell'Ass.te Amm.vo che sostituisce il DSGA oltre 15gg</t>
  </si>
  <si>
    <t>INDENNITA' di DIREZIONE  (parte fissa)  al SOSTITUTO D.S.G.A.</t>
  </si>
  <si>
    <t>DIFFERENZA A CARICO FIS</t>
  </si>
  <si>
    <t>Compenso individuale accessorio Assistente Amm.vo (C.I.A.)</t>
  </si>
  <si>
    <t>A CARICO MEF</t>
  </si>
  <si>
    <t>FONDO di ISTITUTO da contrattare</t>
  </si>
  <si>
    <t>lordo dipendente</t>
  </si>
  <si>
    <t>direttore dei servizi generali e amministrativi</t>
  </si>
  <si>
    <t>assistenti amministrativi</t>
  </si>
  <si>
    <t>collaboratori scolastici</t>
  </si>
  <si>
    <t>Infanzia</t>
  </si>
  <si>
    <t>Primaria</t>
  </si>
  <si>
    <t>Secondaria primo grado</t>
  </si>
  <si>
    <r>
      <t>Inserire i dati nelle sole celle di colore</t>
    </r>
    <r>
      <rPr>
        <b/>
        <sz val="24"/>
        <rFont val="Verdana"/>
        <family val="2"/>
      </rPr>
      <t xml:space="preserve"> </t>
    </r>
    <r>
      <rPr>
        <b/>
        <sz val="24"/>
        <color indexed="30"/>
        <rFont val="Verdana"/>
        <family val="2"/>
      </rPr>
      <t>blu</t>
    </r>
  </si>
  <si>
    <t>DATI IN ORGANICO DI DIRITTO</t>
  </si>
  <si>
    <t>12</t>
  </si>
  <si>
    <r>
      <t>INDENNITA'  D.S.G.A.</t>
    </r>
    <r>
      <rPr>
        <sz val="11"/>
        <color indexed="9"/>
        <rFont val="Verdana"/>
        <family val="2"/>
      </rPr>
      <t xml:space="preserve"> (parte variabile)</t>
    </r>
  </si>
  <si>
    <t>Secondaria secondo grado</t>
  </si>
  <si>
    <t>Docenti in organico di diritto</t>
  </si>
  <si>
    <t>2554</t>
  </si>
  <si>
    <t>13</t>
  </si>
  <si>
    <t>2555</t>
  </si>
  <si>
    <t>AREE A RISCHIO</t>
  </si>
  <si>
    <t>Bonus premiale</t>
  </si>
  <si>
    <t>2556</t>
  </si>
  <si>
    <t>6</t>
  </si>
  <si>
    <t>VALORIZZAZIONE DEL PERSONALE SCOLASTICO</t>
  </si>
  <si>
    <t>inserire zero se non presente il DSGA titolare</t>
  </si>
  <si>
    <t>inserire zero se non presente il DSGA facente funzione</t>
  </si>
  <si>
    <t>8/12 (12/12)</t>
  </si>
  <si>
    <t>DSGA</t>
  </si>
  <si>
    <t>Finanziamento indennità di sostituzione del DSGA precedenti anni scolastici</t>
  </si>
  <si>
    <t>Ore eccedenti +/o pratica sportiva</t>
  </si>
  <si>
    <t xml:space="preserve">CONTROLL CON Relazione ci comp. Fin. Sezione II </t>
  </si>
  <si>
    <t>CONTROLL CON Piano di riparto</t>
  </si>
  <si>
    <t>VEDI - Piano di riparto presente nel SIRG - sottosistema Spese Web - 
SIDI - Applicazioni MEF - Applicazioni SPT - Accedi al portale NoiPA - alla voce Gestione accessorie - Attività uffici - Compensi accessori - Acessori C.U. -  consultazione Piano di Riparto</t>
  </si>
  <si>
    <t>MINISTERO DELL’ISTRUZIONE</t>
  </si>
  <si>
    <t>assistenti tecnici</t>
  </si>
  <si>
    <t>Unità</t>
  </si>
  <si>
    <t>Parametro</t>
  </si>
  <si>
    <t>C) N° Docenti in organico</t>
  </si>
  <si>
    <t>INSERIRE GLI IMPORTI COMUNICATI TRAMITE NOTA MI PER IL PROGRAMMA ANNUALE</t>
  </si>
  <si>
    <t>Parametro L.S.</t>
  </si>
  <si>
    <t>Totale  L.S.</t>
  </si>
  <si>
    <t>Parametro L.D.</t>
  </si>
  <si>
    <t>Totale L.D.</t>
  </si>
  <si>
    <t>TOTALE ORGANICO PER CALCOLO INDENNITA' DI DIREZIONE</t>
  </si>
  <si>
    <t>Dirgente Scolastico</t>
  </si>
  <si>
    <t>INSERIRE LE VOCI DELLA PROPRIA SCUOLA</t>
  </si>
  <si>
    <r>
      <t xml:space="preserve">A) Per ogni scuola (esclusi convitti)                               </t>
    </r>
    <r>
      <rPr>
        <i/>
        <sz val="14"/>
        <color theme="1"/>
        <rFont val="Calibri"/>
        <family val="2"/>
        <scheme val="minor"/>
      </rPr>
      <t>Quota Base Funzioni strumentali LS A</t>
    </r>
  </si>
  <si>
    <r>
      <t xml:space="preserve">B) Per ogni complessità organizzativa                          </t>
    </r>
    <r>
      <rPr>
        <i/>
        <sz val="14"/>
        <color indexed="8"/>
        <rFont val="Calibri"/>
        <family val="2"/>
      </rPr>
      <t xml:space="preserve"> Quota Complessità Funzioni strumentali LS B=B3*615,97</t>
    </r>
  </si>
  <si>
    <t>A) Per ogni scuola (esclusi convitti)                            Quota INCARICHI SPECIFICI LD
EE=E/1,327</t>
  </si>
  <si>
    <t>Non presente nel calcolo per Incarichi Specifici</t>
  </si>
  <si>
    <r>
      <rPr>
        <b/>
        <i/>
        <sz val="11"/>
        <color theme="1"/>
        <rFont val="Verdana"/>
        <family val="2"/>
      </rPr>
      <t>oppure</t>
    </r>
    <r>
      <rPr>
        <sz val="11"/>
        <color theme="1"/>
        <rFont val="Verdana"/>
        <family val="2"/>
      </rPr>
      <t xml:space="preserve"> da foglio "Ricavo dati per Ind. Dir. </t>
    </r>
  </si>
  <si>
    <t>Totale docenti</t>
  </si>
  <si>
    <t>Prof. DIEGO NICOLA PELLICCIA</t>
  </si>
  <si>
    <t>UFFICIO SCOLASTICO REGIONALE EMILIA ROMAGNA</t>
  </si>
  <si>
    <t>IIS "RITA LEVI MONTALCINI"</t>
  </si>
  <si>
    <t>44011 Argenta,  Via Matteotti 16 - C.F. 92005980385 C.M. feis00100d</t>
  </si>
  <si>
    <t>GIADA BANDOLI</t>
  </si>
  <si>
    <t>2022/23</t>
  </si>
  <si>
    <t>2023/24</t>
  </si>
  <si>
    <t>2024/25</t>
  </si>
  <si>
    <t>Nota Miur: n. 25954 del 29 settembre 2023</t>
  </si>
  <si>
    <t>d) differenziale quota fissa spettante al sostituto</t>
  </si>
  <si>
    <t>dsga ff</t>
  </si>
  <si>
    <t>sostituto</t>
  </si>
  <si>
    <t>importo totale</t>
  </si>
  <si>
    <t>il calcolo è stato effettuato rispettando i 4/12 del contratto vecchio e gli 8/12 del contratto nuovo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</si>
</sst>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0.000"/>
    <numFmt numFmtId="166" formatCode="_-[$€-2]\ * #,##0.00_-;\-[$€-2]\ * #,##0.00_-;_-[$€-2]\ * &quot;-&quot;??_-"/>
    <numFmt numFmtId="167" formatCode="0.00_ ;[Red]\-0.00\ "/>
  </numFmts>
  <fonts count="9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0"/>
      <name val="System"/>
      <family val="2"/>
    </font>
    <font>
      <b/>
      <sz val="18"/>
      <color indexed="56"/>
      <name val="Cambria"/>
      <family val="2"/>
    </font>
    <font>
      <sz val="11"/>
      <name val="Verdana"/>
      <family val="2"/>
    </font>
    <font>
      <sz val="10"/>
      <name val="MS Sans Serif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b/>
      <sz val="12"/>
      <color indexed="52"/>
      <name val="Arial"/>
      <family val="2"/>
    </font>
    <font>
      <sz val="12"/>
      <color indexed="52"/>
      <name val="Arial"/>
      <family val="2"/>
    </font>
    <font>
      <b/>
      <sz val="12"/>
      <color indexed="9"/>
      <name val="Arial"/>
      <family val="2"/>
    </font>
    <font>
      <u/>
      <sz val="10"/>
      <color indexed="12"/>
      <name val="Arial"/>
      <family val="2"/>
    </font>
    <font>
      <sz val="12"/>
      <color indexed="62"/>
      <name val="Arial"/>
      <family val="2"/>
    </font>
    <font>
      <sz val="12"/>
      <color indexed="60"/>
      <name val="Arial"/>
      <family val="2"/>
    </font>
    <font>
      <b/>
      <sz val="12"/>
      <color indexed="63"/>
      <name val="Arial"/>
      <family val="2"/>
    </font>
    <font>
      <sz val="12"/>
      <color indexed="10"/>
      <name val="Arial"/>
      <family val="2"/>
    </font>
    <font>
      <i/>
      <sz val="12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2"/>
      <color indexed="8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Verdana"/>
      <family val="2"/>
    </font>
    <font>
      <sz val="11"/>
      <color indexed="9"/>
      <name val="Verdana"/>
      <family val="2"/>
    </font>
    <font>
      <b/>
      <sz val="24"/>
      <name val="Verdana"/>
      <family val="2"/>
    </font>
    <font>
      <b/>
      <sz val="24"/>
      <color indexed="30"/>
      <name val="Verdana"/>
      <family val="2"/>
    </font>
    <font>
      <u/>
      <sz val="14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i/>
      <sz val="11"/>
      <color theme="1"/>
      <name val="Verdana"/>
      <family val="2"/>
    </font>
    <font>
      <b/>
      <sz val="11"/>
      <color theme="1"/>
      <name val="Verdana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sz val="14"/>
      <color theme="1"/>
      <name val="Verdana"/>
      <family val="2"/>
    </font>
    <font>
      <i/>
      <sz val="10"/>
      <color theme="1"/>
      <name val="Verdana"/>
      <family val="2"/>
    </font>
    <font>
      <b/>
      <sz val="14"/>
      <color theme="1"/>
      <name val="Verdana"/>
      <family val="2"/>
    </font>
    <font>
      <sz val="14"/>
      <color theme="1"/>
      <name val="MV Boli"/>
    </font>
    <font>
      <b/>
      <i/>
      <sz val="8"/>
      <color rgb="FFFF0000"/>
      <name val="Verdana"/>
      <family val="2"/>
    </font>
    <font>
      <b/>
      <i/>
      <sz val="10"/>
      <color theme="1"/>
      <name val="Verdana"/>
      <family val="2"/>
    </font>
    <font>
      <sz val="11"/>
      <color rgb="FF0000CC"/>
      <name val="Verdana"/>
      <family val="2"/>
    </font>
    <font>
      <sz val="11"/>
      <color rgb="FF302286"/>
      <name val="Verdana"/>
      <family val="2"/>
    </font>
    <font>
      <sz val="10"/>
      <color rgb="FF302286"/>
      <name val="Verdana"/>
      <family val="2"/>
    </font>
    <font>
      <b/>
      <i/>
      <sz val="11"/>
      <color rgb="FF302286"/>
      <name val="Verdana"/>
      <family val="2"/>
    </font>
    <font>
      <b/>
      <i/>
      <sz val="11"/>
      <color theme="1"/>
      <name val="Verdana"/>
      <family val="2"/>
    </font>
    <font>
      <i/>
      <sz val="12"/>
      <color theme="1"/>
      <name val="Verdana"/>
      <family val="2"/>
    </font>
    <font>
      <sz val="9"/>
      <color theme="1"/>
      <name val="Verdana"/>
      <family val="2"/>
    </font>
    <font>
      <sz val="16"/>
      <color theme="1"/>
      <name val="Verdana"/>
      <family val="2"/>
    </font>
    <font>
      <sz val="8"/>
      <color theme="1"/>
      <name val="Verdana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rgb="FFFF0000"/>
      <name val="Verdana"/>
      <family val="2"/>
    </font>
    <font>
      <b/>
      <i/>
      <sz val="12"/>
      <color rgb="FFFF0000"/>
      <name val="Arial"/>
      <family val="2"/>
    </font>
    <font>
      <sz val="14"/>
      <color theme="1"/>
      <name val="Vijaya"/>
      <family val="2"/>
    </font>
    <font>
      <sz val="14"/>
      <color theme="1"/>
      <name val="Arial"/>
      <family val="2"/>
    </font>
    <font>
      <sz val="20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</font>
    <font>
      <b/>
      <sz val="20"/>
      <color theme="1"/>
      <name val="Arial"/>
      <family val="2"/>
    </font>
    <font>
      <b/>
      <sz val="17"/>
      <color theme="1"/>
      <name val="Arial"/>
      <family val="2"/>
    </font>
    <font>
      <i/>
      <sz val="14"/>
      <color theme="1"/>
      <name val="Calibri"/>
      <family val="2"/>
      <scheme val="minor"/>
    </font>
    <font>
      <i/>
      <sz val="14"/>
      <color indexed="8"/>
      <name val="Calibri"/>
      <family val="2"/>
    </font>
    <font>
      <sz val="18"/>
      <color theme="1"/>
      <name val="Verdana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/>
      <bottom style="thin">
        <color rgb="FFFF0000"/>
      </bottom>
      <diagonal/>
    </border>
    <border>
      <left/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/>
      <top style="double">
        <color indexed="64"/>
      </top>
      <bottom style="thin">
        <color rgb="FFFF0000"/>
      </bottom>
      <diagonal/>
    </border>
    <border>
      <left style="thin">
        <color rgb="FFFF0000"/>
      </left>
      <right style="thin">
        <color indexed="64"/>
      </right>
      <top style="double">
        <color indexed="64"/>
      </top>
      <bottom style="thin">
        <color rgb="FFFF0000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rgb="FFFF0000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3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24" fillId="20" borderId="1" applyNumberFormat="0" applyAlignment="0" applyProtection="0"/>
    <xf numFmtId="0" fontId="25" fillId="0" borderId="2" applyNumberFormat="0" applyFill="0" applyAlignment="0" applyProtection="0"/>
    <xf numFmtId="0" fontId="26" fillId="21" borderId="3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166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28" fillId="7" borderId="1" applyNumberFormat="0" applyAlignment="0" applyProtection="0"/>
    <xf numFmtId="41" fontId="21" fillId="0" borderId="0" applyFont="0" applyFill="0" applyBorder="0" applyAlignment="0" applyProtection="0"/>
    <xf numFmtId="41" fontId="4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" fillId="22" borderId="0" applyNumberFormat="0" applyBorder="0" applyAlignment="0" applyProtection="0"/>
    <xf numFmtId="0" fontId="29" fillId="22" borderId="0" applyNumberFormat="0" applyBorder="0" applyAlignment="0" applyProtection="0"/>
    <xf numFmtId="0" fontId="17" fillId="0" borderId="0"/>
    <xf numFmtId="0" fontId="50" fillId="0" borderId="0"/>
    <xf numFmtId="0" fontId="50" fillId="0" borderId="0"/>
    <xf numFmtId="0" fontId="47" fillId="0" borderId="0"/>
    <xf numFmtId="0" fontId="50" fillId="0" borderId="0"/>
    <xf numFmtId="0" fontId="10" fillId="0" borderId="0"/>
    <xf numFmtId="0" fontId="10" fillId="0" borderId="0"/>
    <xf numFmtId="0" fontId="39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1" fillId="0" borderId="0"/>
    <xf numFmtId="0" fontId="50" fillId="0" borderId="0"/>
    <xf numFmtId="0" fontId="51" fillId="0" borderId="0">
      <protection locked="0"/>
    </xf>
    <xf numFmtId="0" fontId="10" fillId="0" borderId="0"/>
    <xf numFmtId="0" fontId="50" fillId="0" borderId="0"/>
    <xf numFmtId="0" fontId="50" fillId="0" borderId="0"/>
    <xf numFmtId="0" fontId="10" fillId="0" borderId="0">
      <alignment vertical="center"/>
    </xf>
    <xf numFmtId="0" fontId="40" fillId="0" borderId="0"/>
    <xf numFmtId="0" fontId="10" fillId="0" borderId="0"/>
    <xf numFmtId="0" fontId="50" fillId="0" borderId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30" fillId="20" borderId="8" applyNumberFormat="0" applyAlignment="0" applyProtection="0"/>
    <xf numFmtId="9" fontId="50" fillId="0" borderId="0" applyFont="0" applyFill="0" applyBorder="0" applyAlignment="0" applyProtection="0"/>
    <xf numFmtId="9" fontId="10" fillId="0" borderId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5" fillId="0" borderId="6" applyNumberFormat="0" applyFill="0" applyAlignment="0" applyProtection="0"/>
    <xf numFmtId="0" fontId="3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36" fillId="0" borderId="9" applyNumberFormat="0" applyFill="0" applyAlignment="0" applyProtection="0"/>
    <xf numFmtId="0" fontId="37" fillId="3" borderId="0" applyNumberFormat="0" applyBorder="0" applyAlignment="0" applyProtection="0"/>
    <xf numFmtId="0" fontId="38" fillId="4" borderId="0" applyNumberFormat="0" applyBorder="0" applyAlignment="0" applyProtection="0"/>
    <xf numFmtId="44" fontId="49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51" fillId="0" borderId="0">
      <protection locked="0"/>
    </xf>
    <xf numFmtId="44" fontId="10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10" fillId="0" borderId="0">
      <protection locked="0"/>
    </xf>
    <xf numFmtId="44" fontId="40" fillId="0" borderId="0" applyFont="0" applyFill="0" applyBorder="0" applyAlignment="0" applyProtection="0"/>
    <xf numFmtId="4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0" fontId="1" fillId="0" borderId="0"/>
    <xf numFmtId="0" fontId="73" fillId="20" borderId="1" applyNumberFormat="0" applyAlignment="0" applyProtection="0"/>
    <xf numFmtId="0" fontId="74" fillId="21" borderId="3" applyNumberFormat="0" applyAlignment="0" applyProtection="0"/>
    <xf numFmtId="0" fontId="75" fillId="0" borderId="2" applyNumberFormat="0" applyFill="0" applyAlignment="0" applyProtection="0"/>
    <xf numFmtId="0" fontId="2" fillId="23" borderId="7" applyNumberFormat="0" applyFont="0" applyAlignment="0" applyProtection="0"/>
    <xf numFmtId="0" fontId="76" fillId="0" borderId="0" applyNumberFormat="0" applyFill="0" applyBorder="0" applyAlignment="0" applyProtection="0"/>
    <xf numFmtId="0" fontId="52" fillId="0" borderId="44" applyNumberFormat="0" applyFill="0" applyAlignment="0" applyProtection="0"/>
  </cellStyleXfs>
  <cellXfs count="242">
    <xf numFmtId="0" fontId="0" fillId="0" borderId="0" xfId="0"/>
    <xf numFmtId="0" fontId="53" fillId="0" borderId="0" xfId="0" applyFont="1"/>
    <xf numFmtId="0" fontId="53" fillId="0" borderId="0" xfId="0" applyFont="1" applyAlignment="1">
      <alignment horizontal="center"/>
    </xf>
    <xf numFmtId="0" fontId="53" fillId="0" borderId="10" xfId="0" applyFont="1" applyBorder="1" applyAlignment="1">
      <alignment vertical="center"/>
    </xf>
    <xf numFmtId="44" fontId="53" fillId="0" borderId="0" xfId="119" applyFont="1"/>
    <xf numFmtId="0" fontId="59" fillId="0" borderId="0" xfId="0" applyFont="1"/>
    <xf numFmtId="0" fontId="59" fillId="0" borderId="10" xfId="0" applyFont="1" applyBorder="1" applyAlignment="1">
      <alignment horizontal="center" vertical="center"/>
    </xf>
    <xf numFmtId="2" fontId="59" fillId="0" borderId="10" xfId="0" applyNumberFormat="1" applyFont="1" applyBorder="1" applyAlignment="1">
      <alignment horizontal="center" vertical="center"/>
    </xf>
    <xf numFmtId="0" fontId="59" fillId="0" borderId="11" xfId="0" applyFont="1" applyBorder="1" applyAlignment="1">
      <alignment vertical="center"/>
    </xf>
    <xf numFmtId="1" fontId="53" fillId="0" borderId="0" xfId="0" applyNumberFormat="1" applyFont="1" applyBorder="1" applyAlignment="1">
      <alignment vertical="center"/>
    </xf>
    <xf numFmtId="49" fontId="60" fillId="0" borderId="0" xfId="0" applyNumberFormat="1" applyFont="1" applyBorder="1" applyAlignment="1">
      <alignment vertical="center"/>
    </xf>
    <xf numFmtId="0" fontId="53" fillId="0" borderId="0" xfId="0" applyFont="1" applyAlignment="1"/>
    <xf numFmtId="0" fontId="53" fillId="0" borderId="0" xfId="0" applyFont="1" applyProtection="1"/>
    <xf numFmtId="0" fontId="53" fillId="0" borderId="0" xfId="87" applyFont="1" applyProtection="1"/>
    <xf numFmtId="0" fontId="53" fillId="0" borderId="0" xfId="0" applyFont="1" applyBorder="1"/>
    <xf numFmtId="0" fontId="19" fillId="0" borderId="0" xfId="0" applyFont="1" applyFill="1" applyBorder="1" applyAlignment="1" applyProtection="1">
      <alignment vertical="center"/>
    </xf>
    <xf numFmtId="0" fontId="46" fillId="0" borderId="0" xfId="0" applyFont="1" applyAlignment="1" applyProtection="1">
      <alignment vertical="center"/>
    </xf>
    <xf numFmtId="0" fontId="62" fillId="0" borderId="0" xfId="0" applyFont="1" applyAlignment="1">
      <alignment horizontal="right"/>
    </xf>
    <xf numFmtId="44" fontId="53" fillId="0" borderId="0" xfId="0" applyNumberFormat="1" applyFont="1" applyAlignment="1"/>
    <xf numFmtId="44" fontId="77" fillId="0" borderId="0" xfId="0" applyNumberFormat="1" applyFont="1"/>
    <xf numFmtId="0" fontId="19" fillId="0" borderId="11" xfId="0" applyFont="1" applyFill="1" applyBorder="1" applyAlignment="1" applyProtection="1">
      <alignment horizontal="center" vertical="center"/>
    </xf>
    <xf numFmtId="44" fontId="19" fillId="0" borderId="10" xfId="119" applyFont="1" applyBorder="1" applyAlignment="1">
      <alignment vertical="center"/>
    </xf>
    <xf numFmtId="44" fontId="53" fillId="0" borderId="10" xfId="119" applyFont="1" applyBorder="1" applyAlignment="1">
      <alignment vertical="center"/>
    </xf>
    <xf numFmtId="44" fontId="70" fillId="0" borderId="12" xfId="119" applyFont="1" applyBorder="1" applyAlignment="1">
      <alignment vertical="center"/>
    </xf>
    <xf numFmtId="44" fontId="70" fillId="0" borderId="12" xfId="119" applyFont="1" applyBorder="1" applyAlignment="1" applyProtection="1">
      <alignment vertical="center"/>
      <protection locked="0"/>
    </xf>
    <xf numFmtId="0" fontId="53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6" fillId="0" borderId="12" xfId="0" applyFont="1" applyBorder="1" applyAlignment="1">
      <alignment horizontal="center" vertical="center" wrapText="1"/>
    </xf>
    <xf numFmtId="0" fontId="42" fillId="0" borderId="12" xfId="0" applyFont="1" applyBorder="1" applyAlignment="1" applyProtection="1">
      <alignment horizontal="center" vertical="center"/>
    </xf>
    <xf numFmtId="0" fontId="19" fillId="0" borderId="12" xfId="0" applyFont="1" applyFill="1" applyBorder="1" applyAlignment="1" applyProtection="1">
      <alignment vertical="center"/>
    </xf>
    <xf numFmtId="0" fontId="53" fillId="0" borderId="12" xfId="0" applyFont="1" applyBorder="1" applyAlignment="1" applyProtection="1">
      <alignment vertical="center"/>
    </xf>
    <xf numFmtId="0" fontId="53" fillId="0" borderId="20" xfId="0" applyFont="1" applyBorder="1" applyAlignment="1" applyProtection="1"/>
    <xf numFmtId="0" fontId="55" fillId="0" borderId="20" xfId="0" applyFont="1" applyBorder="1" applyAlignment="1">
      <alignment horizontal="center" vertical="center"/>
    </xf>
    <xf numFmtId="0" fontId="55" fillId="0" borderId="38" xfId="0" applyFont="1" applyBorder="1" applyAlignment="1"/>
    <xf numFmtId="0" fontId="53" fillId="0" borderId="28" xfId="0" applyFont="1" applyBorder="1" applyAlignment="1" applyProtection="1">
      <alignment vertical="center"/>
    </xf>
    <xf numFmtId="0" fontId="55" fillId="0" borderId="28" xfId="0" applyFont="1" applyBorder="1" applyAlignment="1"/>
    <xf numFmtId="0" fontId="53" fillId="0" borderId="40" xfId="0" applyFont="1" applyBorder="1" applyAlignment="1" applyProtection="1">
      <alignment vertical="center"/>
    </xf>
    <xf numFmtId="0" fontId="53" fillId="26" borderId="32" xfId="0" applyNumberFormat="1" applyFont="1" applyFill="1" applyBorder="1" applyAlignment="1" applyProtection="1">
      <alignment horizontal="center" vertical="center"/>
      <protection locked="0"/>
    </xf>
    <xf numFmtId="0" fontId="53" fillId="0" borderId="15" xfId="0" applyFont="1" applyBorder="1" applyAlignment="1" applyProtection="1">
      <alignment horizontal="center"/>
    </xf>
    <xf numFmtId="1" fontId="53" fillId="26" borderId="32" xfId="0" applyNumberFormat="1" applyFont="1" applyFill="1" applyBorder="1" applyAlignment="1" applyProtection="1">
      <alignment horizontal="center" vertical="center"/>
      <protection locked="0"/>
    </xf>
    <xf numFmtId="4" fontId="53" fillId="0" borderId="32" xfId="0" applyNumberFormat="1" applyFont="1" applyBorder="1" applyAlignment="1" applyProtection="1">
      <alignment horizontal="center" vertical="center"/>
    </xf>
    <xf numFmtId="0" fontId="55" fillId="0" borderId="15" xfId="0" applyFont="1" applyBorder="1" applyAlignment="1">
      <alignment horizontal="center"/>
    </xf>
    <xf numFmtId="0" fontId="55" fillId="0" borderId="39" xfId="0" applyFont="1" applyBorder="1" applyAlignment="1">
      <alignment horizontal="center"/>
    </xf>
    <xf numFmtId="3" fontId="53" fillId="26" borderId="31" xfId="0" applyNumberFormat="1" applyFont="1" applyFill="1" applyBorder="1" applyAlignment="1" applyProtection="1">
      <alignment horizontal="center" vertical="center"/>
      <protection locked="0"/>
    </xf>
    <xf numFmtId="0" fontId="55" fillId="0" borderId="37" xfId="0" applyFont="1" applyBorder="1" applyAlignment="1">
      <alignment horizontal="center"/>
    </xf>
    <xf numFmtId="3" fontId="53" fillId="0" borderId="41" xfId="0" applyNumberFormat="1" applyFont="1" applyFill="1" applyBorder="1" applyAlignment="1" applyProtection="1">
      <alignment horizontal="center" vertical="center"/>
    </xf>
    <xf numFmtId="49" fontId="57" fillId="0" borderId="12" xfId="0" applyNumberFormat="1" applyFont="1" applyBorder="1" applyAlignment="1" applyProtection="1">
      <alignment vertical="center"/>
      <protection locked="0"/>
    </xf>
    <xf numFmtId="0" fontId="69" fillId="0" borderId="12" xfId="0" applyFont="1" applyBorder="1" applyAlignment="1" applyProtection="1">
      <alignment vertical="center"/>
      <protection locked="0"/>
    </xf>
    <xf numFmtId="0" fontId="59" fillId="0" borderId="12" xfId="0" applyFont="1" applyBorder="1" applyAlignment="1" applyProtection="1">
      <alignment vertical="justify"/>
      <protection locked="0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9" fillId="0" borderId="12" xfId="0" applyFont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" fontId="83" fillId="25" borderId="1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80" fillId="28" borderId="0" xfId="0" applyFont="1" applyFill="1" applyAlignment="1">
      <alignment horizontal="center" vertical="center"/>
    </xf>
    <xf numFmtId="0" fontId="84" fillId="28" borderId="10" xfId="138" applyFont="1" applyFill="1" applyBorder="1" applyAlignment="1" applyProtection="1">
      <alignment vertical="center"/>
      <protection hidden="1"/>
    </xf>
    <xf numFmtId="44" fontId="79" fillId="28" borderId="10" xfId="119" applyFont="1" applyFill="1" applyBorder="1" applyAlignment="1">
      <alignment horizontal="center" vertical="center"/>
    </xf>
    <xf numFmtId="44" fontId="80" fillId="28" borderId="10" xfId="0" applyNumberFormat="1" applyFont="1" applyFill="1" applyBorder="1" applyAlignment="1">
      <alignment vertical="center"/>
    </xf>
    <xf numFmtId="1" fontId="82" fillId="25" borderId="10" xfId="0" applyNumberFormat="1" applyFont="1" applyFill="1" applyBorder="1" applyAlignment="1" applyProtection="1">
      <alignment horizontal="center" vertical="center"/>
    </xf>
    <xf numFmtId="44" fontId="79" fillId="28" borderId="10" xfId="119" applyFont="1" applyFill="1" applyBorder="1" applyAlignment="1">
      <alignment vertical="center"/>
    </xf>
    <xf numFmtId="44" fontId="80" fillId="28" borderId="10" xfId="0" applyNumberFormat="1" applyFont="1" applyFill="1" applyBorder="1" applyAlignment="1">
      <alignment horizontal="center" vertical="center"/>
    </xf>
    <xf numFmtId="44" fontId="81" fillId="0" borderId="45" xfId="0" applyNumberFormat="1" applyFont="1" applyBorder="1" applyAlignment="1" applyProtection="1">
      <alignment horizontal="center" vertical="center"/>
      <protection locked="0"/>
    </xf>
    <xf numFmtId="44" fontId="80" fillId="0" borderId="45" xfId="0" applyNumberFormat="1" applyFont="1" applyBorder="1" applyAlignment="1" applyProtection="1">
      <alignment horizontal="center" vertical="center"/>
      <protection locked="0"/>
    </xf>
    <xf numFmtId="1" fontId="80" fillId="0" borderId="45" xfId="0" applyNumberFormat="1" applyFont="1" applyBorder="1" applyAlignment="1" applyProtection="1">
      <alignment horizontal="center" vertical="center"/>
      <protection locked="0"/>
    </xf>
    <xf numFmtId="0" fontId="0" fillId="29" borderId="0" xfId="0" applyFill="1"/>
    <xf numFmtId="0" fontId="84" fillId="28" borderId="16" xfId="138" applyFont="1" applyFill="1" applyBorder="1" applyAlignment="1" applyProtection="1">
      <alignment vertical="center" wrapText="1"/>
      <protection hidden="1"/>
    </xf>
    <xf numFmtId="0" fontId="85" fillId="28" borderId="10" xfId="138" applyFont="1" applyFill="1" applyBorder="1" applyAlignment="1" applyProtection="1">
      <alignment vertical="center" wrapText="1"/>
      <protection hidden="1"/>
    </xf>
    <xf numFmtId="0" fontId="53" fillId="0" borderId="0" xfId="0" applyFont="1" applyFill="1" applyProtection="1"/>
    <xf numFmtId="0" fontId="53" fillId="0" borderId="0" xfId="0" applyFont="1" applyFill="1"/>
    <xf numFmtId="0" fontId="53" fillId="0" borderId="12" xfId="0" applyFont="1" applyFill="1" applyBorder="1" applyAlignment="1" applyProtection="1">
      <alignment vertical="center"/>
    </xf>
    <xf numFmtId="0" fontId="53" fillId="0" borderId="20" xfId="0" applyFont="1" applyFill="1" applyBorder="1" applyAlignment="1" applyProtection="1"/>
    <xf numFmtId="1" fontId="53" fillId="0" borderId="32" xfId="0" applyNumberFormat="1" applyFont="1" applyFill="1" applyBorder="1" applyAlignment="1" applyProtection="1">
      <alignment horizontal="center" vertical="center"/>
    </xf>
    <xf numFmtId="0" fontId="53" fillId="30" borderId="42" xfId="0" applyFont="1" applyFill="1" applyBorder="1" applyAlignment="1" applyProtection="1">
      <alignment vertical="center"/>
    </xf>
    <xf numFmtId="0" fontId="53" fillId="0" borderId="28" xfId="0" applyFont="1" applyFill="1" applyBorder="1" applyAlignment="1" applyProtection="1">
      <alignment vertical="center"/>
    </xf>
    <xf numFmtId="0" fontId="55" fillId="0" borderId="28" xfId="0" applyFont="1" applyFill="1" applyBorder="1" applyAlignment="1"/>
    <xf numFmtId="0" fontId="53" fillId="0" borderId="20" xfId="0" applyFont="1" applyFill="1" applyBorder="1" applyAlignment="1" applyProtection="1">
      <alignment vertical="center"/>
    </xf>
    <xf numFmtId="0" fontId="55" fillId="0" borderId="28" xfId="0" applyFont="1" applyBorder="1" applyAlignment="1" applyProtection="1">
      <alignment vertical="center"/>
    </xf>
    <xf numFmtId="3" fontId="71" fillId="26" borderId="31" xfId="0" applyNumberFormat="1" applyFont="1" applyFill="1" applyBorder="1" applyAlignment="1" applyProtection="1">
      <alignment horizontal="center" vertical="center"/>
      <protection locked="0"/>
    </xf>
    <xf numFmtId="3" fontId="53" fillId="26" borderId="43" xfId="0" applyNumberFormat="1" applyFont="1" applyFill="1" applyBorder="1" applyAlignment="1" applyProtection="1">
      <alignment horizontal="center" vertical="center"/>
      <protection locked="0"/>
    </xf>
    <xf numFmtId="3" fontId="55" fillId="0" borderId="31" xfId="0" applyNumberFormat="1" applyFont="1" applyFill="1" applyBorder="1" applyAlignment="1" applyProtection="1">
      <alignment horizontal="center" vertical="center"/>
    </xf>
    <xf numFmtId="3" fontId="90" fillId="26" borderId="31" xfId="0" applyNumberFormat="1" applyFont="1" applyFill="1" applyBorder="1" applyAlignment="1" applyProtection="1">
      <alignment horizontal="center" vertical="center"/>
    </xf>
    <xf numFmtId="0" fontId="0" fillId="29" borderId="0" xfId="0" applyFill="1" applyAlignment="1">
      <alignment horizontal="center"/>
    </xf>
    <xf numFmtId="0" fontId="63" fillId="0" borderId="0" xfId="87" applyFont="1" applyAlignment="1" applyProtection="1">
      <alignment horizontal="center"/>
      <protection locked="0"/>
    </xf>
    <xf numFmtId="0" fontId="59" fillId="0" borderId="0" xfId="87" applyFont="1" applyAlignment="1" applyProtection="1">
      <alignment horizontal="center"/>
      <protection locked="0"/>
    </xf>
    <xf numFmtId="0" fontId="87" fillId="29" borderId="0" xfId="0" applyFont="1" applyFill="1" applyAlignment="1">
      <alignment horizontal="center" vertical="center"/>
    </xf>
    <xf numFmtId="0" fontId="53" fillId="25" borderId="0" xfId="78" applyFont="1" applyFill="1" applyAlignment="1" applyProtection="1">
      <alignment horizontal="center"/>
    </xf>
    <xf numFmtId="0" fontId="61" fillId="0" borderId="0" xfId="0" applyFont="1" applyAlignment="1" applyProtection="1">
      <alignment horizontal="center" vertical="center"/>
      <protection locked="0"/>
    </xf>
    <xf numFmtId="0" fontId="86" fillId="27" borderId="0" xfId="0" applyFont="1" applyFill="1" applyAlignment="1">
      <alignment horizontal="center" vertical="center"/>
    </xf>
    <xf numFmtId="0" fontId="42" fillId="0" borderId="12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0" fontId="57" fillId="0" borderId="12" xfId="0" applyFont="1" applyBorder="1" applyAlignment="1">
      <alignment horizontal="right" vertical="center"/>
    </xf>
    <xf numFmtId="0" fontId="57" fillId="0" borderId="11" xfId="0" applyFont="1" applyBorder="1" applyAlignment="1">
      <alignment horizontal="right" vertical="center"/>
    </xf>
    <xf numFmtId="0" fontId="57" fillId="0" borderId="14" xfId="0" applyFont="1" applyBorder="1" applyAlignment="1">
      <alignment horizontal="right" vertical="center"/>
    </xf>
    <xf numFmtId="0" fontId="78" fillId="0" borderId="13" xfId="0" applyFont="1" applyBorder="1" applyAlignment="1">
      <alignment horizontal="center" vertical="top" wrapText="1"/>
    </xf>
    <xf numFmtId="44" fontId="62" fillId="0" borderId="0" xfId="0" applyNumberFormat="1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53" fillId="0" borderId="12" xfId="0" applyFont="1" applyBorder="1" applyAlignment="1">
      <alignment horizontal="justify" vertical="justify"/>
    </xf>
    <xf numFmtId="0" fontId="53" fillId="0" borderId="11" xfId="0" applyFont="1" applyBorder="1" applyAlignment="1">
      <alignment horizontal="justify" vertical="justify"/>
    </xf>
    <xf numFmtId="0" fontId="53" fillId="0" borderId="14" xfId="0" applyFont="1" applyBorder="1" applyAlignment="1">
      <alignment horizontal="justify" vertical="justify"/>
    </xf>
    <xf numFmtId="44" fontId="53" fillId="0" borderId="10" xfId="119" applyFont="1" applyBorder="1" applyAlignment="1" applyProtection="1">
      <alignment vertical="center"/>
      <protection locked="0"/>
    </xf>
    <xf numFmtId="165" fontId="48" fillId="0" borderId="0" xfId="0" applyNumberFormat="1" applyFont="1" applyBorder="1" applyAlignment="1" applyProtection="1">
      <alignment horizontal="center" vertical="center"/>
      <protection locked="0"/>
    </xf>
    <xf numFmtId="1" fontId="53" fillId="0" borderId="0" xfId="0" applyNumberFormat="1" applyFont="1" applyBorder="1" applyAlignment="1">
      <alignment horizontal="center" vertical="center"/>
    </xf>
    <xf numFmtId="0" fontId="53" fillId="0" borderId="15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22" xfId="0" applyFont="1" applyBorder="1" applyAlignment="1">
      <alignment horizontal="center" vertical="center"/>
    </xf>
    <xf numFmtId="49" fontId="53" fillId="0" borderId="20" xfId="0" applyNumberFormat="1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53" fillId="0" borderId="21" xfId="0" applyFont="1" applyBorder="1" applyAlignment="1">
      <alignment horizontal="center" vertical="center"/>
    </xf>
    <xf numFmtId="1" fontId="53" fillId="0" borderId="20" xfId="0" applyNumberFormat="1" applyFont="1" applyBorder="1" applyAlignment="1" applyProtection="1">
      <alignment horizontal="center" vertical="center"/>
    </xf>
    <xf numFmtId="1" fontId="53" fillId="0" borderId="0" xfId="0" applyNumberFormat="1" applyFont="1" applyBorder="1" applyAlignment="1" applyProtection="1">
      <alignment horizontal="center" vertical="center"/>
    </xf>
    <xf numFmtId="0" fontId="53" fillId="0" borderId="0" xfId="0" applyFont="1" applyBorder="1" applyAlignment="1" applyProtection="1">
      <alignment horizontal="center" vertical="center"/>
    </xf>
    <xf numFmtId="0" fontId="53" fillId="0" borderId="15" xfId="0" applyFont="1" applyBorder="1" applyAlignment="1" applyProtection="1">
      <alignment horizontal="center" vertical="center"/>
    </xf>
    <xf numFmtId="0" fontId="53" fillId="0" borderId="11" xfId="0" applyFont="1" applyBorder="1" applyAlignment="1">
      <alignment horizontal="center"/>
    </xf>
    <xf numFmtId="1" fontId="53" fillId="0" borderId="21" xfId="0" applyNumberFormat="1" applyFont="1" applyBorder="1" applyAlignment="1" applyProtection="1">
      <alignment horizontal="center" vertical="center"/>
    </xf>
    <xf numFmtId="1" fontId="53" fillId="0" borderId="13" xfId="0" applyNumberFormat="1" applyFont="1" applyBorder="1" applyAlignment="1" applyProtection="1">
      <alignment horizontal="center" vertical="center"/>
    </xf>
    <xf numFmtId="1" fontId="53" fillId="0" borderId="22" xfId="0" applyNumberFormat="1" applyFont="1" applyBorder="1" applyAlignment="1" applyProtection="1">
      <alignment horizontal="center" vertical="center"/>
    </xf>
    <xf numFmtId="165" fontId="53" fillId="0" borderId="20" xfId="0" applyNumberFormat="1" applyFont="1" applyBorder="1" applyAlignment="1">
      <alignment horizontal="center" vertical="center"/>
    </xf>
    <xf numFmtId="165" fontId="53" fillId="0" borderId="0" xfId="0" applyNumberFormat="1" applyFont="1" applyBorder="1" applyAlignment="1">
      <alignment horizontal="center" vertical="center"/>
    </xf>
    <xf numFmtId="165" fontId="53" fillId="0" borderId="15" xfId="0" applyNumberFormat="1" applyFont="1" applyBorder="1" applyAlignment="1">
      <alignment horizontal="center" vertical="center"/>
    </xf>
    <xf numFmtId="165" fontId="53" fillId="0" borderId="21" xfId="0" applyNumberFormat="1" applyFont="1" applyBorder="1" applyAlignment="1">
      <alignment horizontal="center" vertical="center"/>
    </xf>
    <xf numFmtId="165" fontId="53" fillId="0" borderId="13" xfId="0" applyNumberFormat="1" applyFont="1" applyBorder="1" applyAlignment="1">
      <alignment horizontal="center" vertical="center"/>
    </xf>
    <xf numFmtId="165" fontId="53" fillId="0" borderId="22" xfId="0" applyNumberFormat="1" applyFont="1" applyBorder="1" applyAlignment="1">
      <alignment horizontal="center" vertical="center"/>
    </xf>
    <xf numFmtId="44" fontId="64" fillId="0" borderId="10" xfId="119" applyFont="1" applyBorder="1" applyAlignment="1" applyProtection="1">
      <alignment vertical="center"/>
      <protection locked="0"/>
    </xf>
    <xf numFmtId="1" fontId="58" fillId="0" borderId="10" xfId="0" applyNumberFormat="1" applyFont="1" applyBorder="1" applyAlignment="1">
      <alignment horizontal="center" vertical="center"/>
    </xf>
    <xf numFmtId="0" fontId="58" fillId="0" borderId="10" xfId="0" applyFont="1" applyBorder="1" applyAlignment="1">
      <alignment horizontal="center" vertical="center"/>
    </xf>
    <xf numFmtId="0" fontId="53" fillId="24" borderId="29" xfId="0" applyFont="1" applyFill="1" applyBorder="1" applyAlignment="1">
      <alignment horizontal="center" vertical="center"/>
    </xf>
    <xf numFmtId="0" fontId="53" fillId="24" borderId="27" xfId="0" applyFont="1" applyFill="1" applyBorder="1" applyAlignment="1">
      <alignment horizontal="center" vertical="center"/>
    </xf>
    <xf numFmtId="0" fontId="53" fillId="24" borderId="30" xfId="0" applyFont="1" applyFill="1" applyBorder="1" applyAlignment="1">
      <alignment horizontal="center" vertical="center"/>
    </xf>
    <xf numFmtId="0" fontId="53" fillId="0" borderId="29" xfId="0" applyFont="1" applyBorder="1" applyAlignment="1">
      <alignment horizontal="center" vertical="center"/>
    </xf>
    <xf numFmtId="0" fontId="53" fillId="0" borderId="27" xfId="0" applyFont="1" applyBorder="1" applyAlignment="1">
      <alignment horizontal="center" vertical="center"/>
    </xf>
    <xf numFmtId="0" fontId="53" fillId="0" borderId="30" xfId="0" applyFont="1" applyBorder="1" applyAlignment="1">
      <alignment horizontal="center" vertical="center"/>
    </xf>
    <xf numFmtId="0" fontId="53" fillId="24" borderId="0" xfId="0" applyFont="1" applyFill="1" applyBorder="1" applyAlignment="1">
      <alignment horizontal="center" vertical="center"/>
    </xf>
    <xf numFmtId="0" fontId="53" fillId="24" borderId="36" xfId="0" applyFont="1" applyFill="1" applyBorder="1" applyAlignment="1">
      <alignment horizontal="center" vertical="center"/>
    </xf>
    <xf numFmtId="165" fontId="53" fillId="0" borderId="35" xfId="0" applyNumberFormat="1" applyFont="1" applyBorder="1" applyAlignment="1">
      <alignment horizontal="center" vertical="center"/>
    </xf>
    <xf numFmtId="0" fontId="53" fillId="24" borderId="35" xfId="0" applyFont="1" applyFill="1" applyBorder="1" applyAlignment="1">
      <alignment horizontal="center" vertical="center"/>
    </xf>
    <xf numFmtId="0" fontId="53" fillId="0" borderId="18" xfId="0" applyFont="1" applyBorder="1" applyAlignment="1">
      <alignment horizontal="center"/>
    </xf>
    <xf numFmtId="44" fontId="19" fillId="0" borderId="10" xfId="119" applyFont="1" applyBorder="1" applyAlignment="1">
      <alignment vertical="center"/>
    </xf>
    <xf numFmtId="44" fontId="53" fillId="0" borderId="10" xfId="119" applyFont="1" applyBorder="1" applyAlignment="1">
      <alignment vertical="center"/>
    </xf>
    <xf numFmtId="4" fontId="19" fillId="0" borderId="10" xfId="0" applyNumberFormat="1" applyFont="1" applyBorder="1" applyAlignment="1" applyProtection="1">
      <alignment horizontal="center" vertical="center"/>
    </xf>
    <xf numFmtId="0" fontId="53" fillId="0" borderId="0" xfId="0" applyFont="1" applyBorder="1" applyAlignment="1">
      <alignment horizontal="center"/>
    </xf>
    <xf numFmtId="0" fontId="53" fillId="0" borderId="10" xfId="0" applyFont="1" applyBorder="1" applyAlignment="1">
      <alignment vertical="center"/>
    </xf>
    <xf numFmtId="44" fontId="19" fillId="0" borderId="10" xfId="119" applyFont="1" applyBorder="1" applyAlignment="1" applyProtection="1">
      <alignment horizontal="center" vertical="center"/>
    </xf>
    <xf numFmtId="44" fontId="53" fillId="0" borderId="10" xfId="119" applyFont="1" applyFill="1" applyBorder="1" applyAlignment="1">
      <alignment vertical="center"/>
    </xf>
    <xf numFmtId="0" fontId="53" fillId="0" borderId="13" xfId="0" applyFont="1" applyBorder="1" applyAlignment="1">
      <alignment horizontal="center"/>
    </xf>
    <xf numFmtId="44" fontId="19" fillId="0" borderId="14" xfId="119" applyFont="1" applyBorder="1" applyAlignment="1" applyProtection="1">
      <alignment horizontal="center" vertical="center"/>
    </xf>
    <xf numFmtId="44" fontId="53" fillId="0" borderId="10" xfId="119" applyFont="1" applyBorder="1" applyAlignment="1" applyProtection="1">
      <alignment horizontal="center" vertical="center"/>
    </xf>
    <xf numFmtId="49" fontId="53" fillId="0" borderId="17" xfId="0" applyNumberFormat="1" applyFont="1" applyBorder="1" applyAlignment="1" applyProtection="1">
      <alignment horizontal="center" vertical="center"/>
    </xf>
    <xf numFmtId="0" fontId="53" fillId="0" borderId="18" xfId="0" applyFont="1" applyBorder="1" applyAlignment="1" applyProtection="1">
      <alignment horizontal="center" vertical="center"/>
    </xf>
    <xf numFmtId="0" fontId="53" fillId="0" borderId="21" xfId="0" applyFont="1" applyBorder="1" applyAlignment="1" applyProtection="1">
      <alignment horizontal="center" vertical="center"/>
    </xf>
    <xf numFmtId="0" fontId="53" fillId="0" borderId="13" xfId="0" applyFont="1" applyBorder="1" applyAlignment="1" applyProtection="1">
      <alignment horizontal="center" vertical="center"/>
    </xf>
    <xf numFmtId="1" fontId="53" fillId="0" borderId="18" xfId="0" applyNumberFormat="1" applyFont="1" applyBorder="1" applyAlignment="1" applyProtection="1">
      <alignment horizontal="center" vertical="center"/>
    </xf>
    <xf numFmtId="0" fontId="53" fillId="0" borderId="19" xfId="0" applyFont="1" applyBorder="1" applyAlignment="1" applyProtection="1">
      <alignment horizontal="center" vertical="center"/>
    </xf>
    <xf numFmtId="0" fontId="53" fillId="0" borderId="22" xfId="0" applyFont="1" applyBorder="1" applyAlignment="1" applyProtection="1">
      <alignment horizontal="center" vertical="center"/>
    </xf>
    <xf numFmtId="49" fontId="72" fillId="0" borderId="17" xfId="0" applyNumberFormat="1" applyFont="1" applyBorder="1" applyAlignment="1" applyProtection="1">
      <alignment horizontal="center" vertical="center"/>
    </xf>
    <xf numFmtId="0" fontId="72" fillId="0" borderId="18" xfId="0" applyFont="1" applyBorder="1" applyAlignment="1" applyProtection="1">
      <alignment horizontal="center" vertical="center"/>
    </xf>
    <xf numFmtId="0" fontId="72" fillId="0" borderId="21" xfId="0" applyFont="1" applyBorder="1" applyAlignment="1" applyProtection="1">
      <alignment horizontal="center" vertical="center"/>
    </xf>
    <xf numFmtId="0" fontId="72" fillId="0" borderId="13" xfId="0" applyFont="1" applyBorder="1" applyAlignment="1" applyProtection="1">
      <alignment horizontal="center" vertical="center"/>
    </xf>
    <xf numFmtId="44" fontId="19" fillId="0" borderId="16" xfId="119" applyFont="1" applyBorder="1" applyAlignment="1" applyProtection="1">
      <alignment vertical="center"/>
    </xf>
    <xf numFmtId="44" fontId="53" fillId="0" borderId="10" xfId="119" applyFont="1" applyBorder="1" applyAlignment="1" applyProtection="1">
      <alignment vertical="center"/>
    </xf>
    <xf numFmtId="1" fontId="53" fillId="0" borderId="17" xfId="0" applyNumberFormat="1" applyFont="1" applyBorder="1" applyAlignment="1" applyProtection="1">
      <alignment horizontal="center" vertical="center"/>
    </xf>
    <xf numFmtId="165" fontId="58" fillId="0" borderId="18" xfId="0" applyNumberFormat="1" applyFont="1" applyBorder="1" applyAlignment="1">
      <alignment horizontal="center" vertical="center"/>
    </xf>
    <xf numFmtId="165" fontId="53" fillId="0" borderId="26" xfId="0" applyNumberFormat="1" applyFont="1" applyBorder="1" applyAlignment="1">
      <alignment horizontal="center" vertical="center"/>
    </xf>
    <xf numFmtId="0" fontId="53" fillId="24" borderId="26" xfId="0" applyFont="1" applyFill="1" applyBorder="1" applyAlignment="1">
      <alignment horizontal="center" vertical="center"/>
    </xf>
    <xf numFmtId="0" fontId="59" fillId="0" borderId="10" xfId="0" applyFont="1" applyBorder="1" applyAlignment="1">
      <alignment horizontal="justify" vertical="justify" wrapText="1"/>
    </xf>
    <xf numFmtId="1" fontId="65" fillId="0" borderId="10" xfId="0" applyNumberFormat="1" applyFont="1" applyBorder="1" applyAlignment="1" applyProtection="1">
      <alignment horizontal="center" vertical="center"/>
      <protection locked="0"/>
    </xf>
    <xf numFmtId="0" fontId="53" fillId="0" borderId="10" xfId="0" applyFont="1" applyBorder="1" applyAlignment="1" applyProtection="1">
      <alignment horizontal="center" vertical="center"/>
      <protection locked="0"/>
    </xf>
    <xf numFmtId="1" fontId="60" fillId="0" borderId="0" xfId="0" applyNumberFormat="1" applyFont="1" applyBorder="1" applyAlignment="1">
      <alignment horizontal="left" vertical="center"/>
    </xf>
    <xf numFmtId="4" fontId="53" fillId="0" borderId="10" xfId="0" applyNumberFormat="1" applyFont="1" applyBorder="1" applyAlignment="1">
      <alignment vertical="center"/>
    </xf>
    <xf numFmtId="1" fontId="66" fillId="0" borderId="10" xfId="0" applyNumberFormat="1" applyFont="1" applyBorder="1" applyAlignment="1" applyProtection="1">
      <alignment horizontal="center" vertical="center"/>
      <protection locked="0"/>
    </xf>
    <xf numFmtId="4" fontId="56" fillId="0" borderId="10" xfId="0" applyNumberFormat="1" applyFont="1" applyBorder="1" applyAlignment="1">
      <alignment vertical="center"/>
    </xf>
    <xf numFmtId="1" fontId="60" fillId="0" borderId="0" xfId="0" applyNumberFormat="1" applyFont="1" applyBorder="1" applyAlignment="1">
      <alignment horizontal="center" vertical="center"/>
    </xf>
    <xf numFmtId="0" fontId="59" fillId="0" borderId="12" xfId="0" applyFont="1" applyBorder="1" applyAlignment="1">
      <alignment horizontal="left" vertical="center"/>
    </xf>
    <xf numFmtId="0" fontId="59" fillId="0" borderId="11" xfId="0" applyFont="1" applyBorder="1" applyAlignment="1">
      <alignment horizontal="left" vertical="center"/>
    </xf>
    <xf numFmtId="44" fontId="54" fillId="0" borderId="10" xfId="119" applyFont="1" applyBorder="1" applyAlignment="1">
      <alignment horizontal="center" vertical="center"/>
    </xf>
    <xf numFmtId="165" fontId="59" fillId="0" borderId="10" xfId="0" applyNumberFormat="1" applyFont="1" applyBorder="1" applyAlignment="1">
      <alignment horizontal="left" vertical="center"/>
    </xf>
    <xf numFmtId="165" fontId="53" fillId="0" borderId="12" xfId="0" applyNumberFormat="1" applyFont="1" applyBorder="1" applyAlignment="1">
      <alignment horizontal="center"/>
    </xf>
    <xf numFmtId="165" fontId="53" fillId="0" borderId="11" xfId="0" applyNumberFormat="1" applyFont="1" applyBorder="1" applyAlignment="1">
      <alignment horizontal="center"/>
    </xf>
    <xf numFmtId="165" fontId="53" fillId="0" borderId="14" xfId="0" applyNumberFormat="1" applyFont="1" applyBorder="1" applyAlignment="1">
      <alignment horizontal="center"/>
    </xf>
    <xf numFmtId="2" fontId="59" fillId="0" borderId="12" xfId="0" applyNumberFormat="1" applyFont="1" applyBorder="1" applyAlignment="1">
      <alignment horizontal="center" vertical="center"/>
    </xf>
    <xf numFmtId="2" fontId="59" fillId="0" borderId="11" xfId="0" applyNumberFormat="1" applyFont="1" applyBorder="1" applyAlignment="1">
      <alignment horizontal="center" vertical="center"/>
    </xf>
    <xf numFmtId="44" fontId="54" fillId="0" borderId="12" xfId="119" applyFont="1" applyBorder="1" applyAlignment="1">
      <alignment horizontal="center" vertical="center"/>
    </xf>
    <xf numFmtId="44" fontId="54" fillId="0" borderId="11" xfId="119" applyFont="1" applyBorder="1" applyAlignment="1">
      <alignment horizontal="center" vertical="center"/>
    </xf>
    <xf numFmtId="44" fontId="54" fillId="0" borderId="14" xfId="119" applyFont="1" applyBorder="1" applyAlignment="1">
      <alignment horizontal="center" vertical="center"/>
    </xf>
    <xf numFmtId="1" fontId="59" fillId="0" borderId="10" xfId="0" applyNumberFormat="1" applyFont="1" applyBorder="1" applyAlignment="1">
      <alignment horizontal="center" vertical="center"/>
    </xf>
    <xf numFmtId="44" fontId="53" fillId="0" borderId="12" xfId="119" applyFont="1" applyBorder="1" applyAlignment="1">
      <alignment horizontal="center" vertical="center"/>
    </xf>
    <xf numFmtId="44" fontId="53" fillId="0" borderId="11" xfId="119" applyFont="1" applyBorder="1" applyAlignment="1">
      <alignment horizontal="center" vertical="center"/>
    </xf>
    <xf numFmtId="44" fontId="53" fillId="0" borderId="14" xfId="119" applyFont="1" applyBorder="1" applyAlignment="1">
      <alignment horizontal="center" vertical="center"/>
    </xf>
    <xf numFmtId="0" fontId="68" fillId="0" borderId="12" xfId="0" applyFont="1" applyBorder="1" applyAlignment="1">
      <alignment vertical="center"/>
    </xf>
    <xf numFmtId="0" fontId="68" fillId="0" borderId="11" xfId="0" applyFont="1" applyBorder="1" applyAlignment="1">
      <alignment vertical="center"/>
    </xf>
    <xf numFmtId="0" fontId="68" fillId="0" borderId="14" xfId="0" applyFont="1" applyBorder="1" applyAlignment="1">
      <alignment vertical="center"/>
    </xf>
    <xf numFmtId="44" fontId="55" fillId="0" borderId="10" xfId="119" applyFont="1" applyBorder="1" applyAlignment="1" applyProtection="1">
      <alignment vertical="center"/>
      <protection locked="0"/>
    </xf>
    <xf numFmtId="0" fontId="59" fillId="0" borderId="10" xfId="0" applyFont="1" applyBorder="1" applyAlignment="1">
      <alignment vertical="center"/>
    </xf>
    <xf numFmtId="2" fontId="59" fillId="0" borderId="10" xfId="0" applyNumberFormat="1" applyFont="1" applyBorder="1" applyAlignment="1">
      <alignment horizontal="center" vertical="center"/>
    </xf>
    <xf numFmtId="0" fontId="55" fillId="0" borderId="10" xfId="0" applyFont="1" applyBorder="1" applyAlignment="1">
      <alignment vertical="center"/>
    </xf>
    <xf numFmtId="44" fontId="55" fillId="0" borderId="10" xfId="119" applyFont="1" applyBorder="1" applyAlignment="1">
      <alignment vertical="center"/>
    </xf>
    <xf numFmtId="4" fontId="59" fillId="0" borderId="10" xfId="0" applyNumberFormat="1" applyFont="1" applyBorder="1" applyAlignment="1">
      <alignment horizontal="center" vertical="center"/>
    </xf>
    <xf numFmtId="0" fontId="54" fillId="0" borderId="10" xfId="0" applyFont="1" applyBorder="1" applyAlignment="1">
      <alignment vertical="center"/>
    </xf>
    <xf numFmtId="44" fontId="55" fillId="0" borderId="12" xfId="119" applyFont="1" applyBorder="1" applyAlignment="1">
      <alignment horizontal="center" vertical="center"/>
    </xf>
    <xf numFmtId="44" fontId="55" fillId="0" borderId="11" xfId="119" applyFont="1" applyBorder="1" applyAlignment="1">
      <alignment horizontal="center" vertical="center"/>
    </xf>
    <xf numFmtId="44" fontId="55" fillId="0" borderId="14" xfId="119" applyFont="1" applyBorder="1" applyAlignment="1">
      <alignment horizontal="center" vertical="center"/>
    </xf>
    <xf numFmtId="1" fontId="67" fillId="0" borderId="10" xfId="0" applyNumberFormat="1" applyFont="1" applyBorder="1" applyAlignment="1" applyProtection="1">
      <alignment horizontal="center" vertical="center"/>
      <protection locked="0"/>
    </xf>
    <xf numFmtId="0" fontId="53" fillId="24" borderId="23" xfId="0" applyFont="1" applyFill="1" applyBorder="1" applyAlignment="1">
      <alignment horizontal="center" vertical="center"/>
    </xf>
    <xf numFmtId="0" fontId="53" fillId="24" borderId="24" xfId="0" applyFont="1" applyFill="1" applyBorder="1" applyAlignment="1">
      <alignment horizontal="center" vertical="center"/>
    </xf>
    <xf numFmtId="0" fontId="53" fillId="24" borderId="25" xfId="0" applyFont="1" applyFill="1" applyBorder="1" applyAlignment="1">
      <alignment horizontal="center" vertical="center"/>
    </xf>
    <xf numFmtId="0" fontId="53" fillId="0" borderId="23" xfId="0" applyFont="1" applyBorder="1" applyAlignment="1">
      <alignment horizontal="center" vertical="center"/>
    </xf>
    <xf numFmtId="0" fontId="53" fillId="0" borderId="24" xfId="0" applyFont="1" applyBorder="1" applyAlignment="1">
      <alignment horizontal="center" vertical="center"/>
    </xf>
    <xf numFmtId="0" fontId="53" fillId="0" borderId="25" xfId="0" applyFont="1" applyBorder="1" applyAlignment="1">
      <alignment horizontal="center" vertical="center"/>
    </xf>
    <xf numFmtId="0" fontId="59" fillId="0" borderId="12" xfId="0" applyFont="1" applyBorder="1" applyAlignment="1">
      <alignment horizontal="center" vertical="justify" wrapText="1"/>
    </xf>
    <xf numFmtId="0" fontId="59" fillId="0" borderId="11" xfId="0" applyFont="1" applyBorder="1" applyAlignment="1">
      <alignment horizontal="center" vertical="justify" wrapText="1"/>
    </xf>
    <xf numFmtId="0" fontId="59" fillId="0" borderId="14" xfId="0" applyFont="1" applyBorder="1" applyAlignment="1">
      <alignment horizontal="center" vertical="justify" wrapText="1"/>
    </xf>
    <xf numFmtId="44" fontId="55" fillId="0" borderId="12" xfId="119" applyFont="1" applyBorder="1" applyAlignment="1" applyProtection="1">
      <alignment vertical="center"/>
      <protection locked="0"/>
    </xf>
    <xf numFmtId="44" fontId="55" fillId="0" borderId="11" xfId="119" applyFont="1" applyBorder="1" applyAlignment="1" applyProtection="1">
      <alignment vertical="center"/>
      <protection locked="0"/>
    </xf>
    <xf numFmtId="44" fontId="55" fillId="0" borderId="14" xfId="119" applyFont="1" applyBorder="1" applyAlignment="1" applyProtection="1">
      <alignment vertical="center"/>
      <protection locked="0"/>
    </xf>
    <xf numFmtId="0" fontId="53" fillId="24" borderId="33" xfId="0" applyFont="1" applyFill="1" applyBorder="1" applyAlignment="1">
      <alignment horizontal="center" vertical="center"/>
    </xf>
    <xf numFmtId="0" fontId="53" fillId="24" borderId="34" xfId="0" applyFont="1" applyFill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44" fontId="56" fillId="0" borderId="10" xfId="119" applyFont="1" applyBorder="1" applyAlignment="1">
      <alignment vertical="center"/>
    </xf>
    <xf numFmtId="1" fontId="66" fillId="0" borderId="12" xfId="0" applyNumberFormat="1" applyFont="1" applyBorder="1" applyAlignment="1" applyProtection="1">
      <alignment horizontal="center" vertical="center"/>
      <protection locked="0"/>
    </xf>
    <xf numFmtId="1" fontId="66" fillId="0" borderId="11" xfId="0" applyNumberFormat="1" applyFont="1" applyBorder="1" applyAlignment="1" applyProtection="1">
      <alignment horizontal="center" vertical="center"/>
      <protection locked="0"/>
    </xf>
    <xf numFmtId="1" fontId="66" fillId="0" borderId="14" xfId="0" applyNumberFormat="1" applyFont="1" applyBorder="1" applyAlignment="1" applyProtection="1">
      <alignment horizontal="center" vertical="center"/>
      <protection locked="0"/>
    </xf>
    <xf numFmtId="165" fontId="60" fillId="0" borderId="0" xfId="0" applyNumberFormat="1" applyFont="1" applyBorder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49" fontId="55" fillId="0" borderId="10" xfId="0" applyNumberFormat="1" applyFont="1" applyBorder="1" applyAlignment="1">
      <alignment horizontal="center" vertical="center"/>
    </xf>
    <xf numFmtId="44" fontId="59" fillId="0" borderId="10" xfId="119" applyFont="1" applyBorder="1" applyAlignment="1">
      <alignment vertical="center"/>
    </xf>
    <xf numFmtId="0" fontId="53" fillId="0" borderId="0" xfId="0" applyFont="1" applyAlignment="1">
      <alignment horizontal="center"/>
    </xf>
    <xf numFmtId="4" fontId="56" fillId="0" borderId="12" xfId="0" applyNumberFormat="1" applyFont="1" applyBorder="1" applyAlignment="1">
      <alignment horizontal="center" vertical="center"/>
    </xf>
    <xf numFmtId="4" fontId="56" fillId="0" borderId="11" xfId="0" applyNumberFormat="1" applyFont="1" applyBorder="1" applyAlignment="1">
      <alignment horizontal="center" vertical="center"/>
    </xf>
    <xf numFmtId="4" fontId="56" fillId="0" borderId="14" xfId="0" applyNumberFormat="1" applyFont="1" applyBorder="1" applyAlignment="1">
      <alignment horizontal="center" vertical="center"/>
    </xf>
    <xf numFmtId="165" fontId="59" fillId="0" borderId="12" xfId="0" applyNumberFormat="1" applyFont="1" applyBorder="1" applyAlignment="1">
      <alignment horizontal="left" vertical="center"/>
    </xf>
    <xf numFmtId="165" fontId="59" fillId="0" borderId="11" xfId="0" applyNumberFormat="1" applyFont="1" applyBorder="1" applyAlignment="1">
      <alignment horizontal="left" vertical="center"/>
    </xf>
    <xf numFmtId="165" fontId="59" fillId="0" borderId="14" xfId="0" applyNumberFormat="1" applyFont="1" applyBorder="1" applyAlignment="1">
      <alignment horizontal="left" vertical="center"/>
    </xf>
    <xf numFmtId="0" fontId="54" fillId="0" borderId="10" xfId="0" applyFont="1" applyBorder="1" applyAlignment="1">
      <alignment horizontal="center" vertical="justify" wrapText="1"/>
    </xf>
    <xf numFmtId="44" fontId="53" fillId="0" borderId="10" xfId="119" applyFont="1" applyBorder="1" applyAlignment="1">
      <alignment horizontal="center" vertical="center"/>
    </xf>
    <xf numFmtId="0" fontId="59" fillId="0" borderId="12" xfId="0" applyFont="1" applyBorder="1" applyAlignment="1">
      <alignment vertical="center"/>
    </xf>
    <xf numFmtId="0" fontId="59" fillId="0" borderId="11" xfId="0" applyFont="1" applyBorder="1" applyAlignment="1">
      <alignment vertical="center"/>
    </xf>
    <xf numFmtId="0" fontId="59" fillId="0" borderId="14" xfId="0" applyFont="1" applyBorder="1" applyAlignment="1">
      <alignment vertical="center"/>
    </xf>
    <xf numFmtId="1" fontId="65" fillId="0" borderId="10" xfId="0" applyNumberFormat="1" applyFont="1" applyBorder="1" applyAlignment="1">
      <alignment horizontal="center" vertical="center"/>
    </xf>
    <xf numFmtId="167" fontId="53" fillId="0" borderId="0" xfId="0" applyNumberFormat="1" applyFont="1" applyAlignment="1">
      <alignment horizontal="center"/>
    </xf>
  </cellXfs>
  <cellStyles count="13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Colore 1 2" xfId="7"/>
    <cellStyle name="20% - Colore 2 2" xfId="8"/>
    <cellStyle name="20% - Colore 3 2" xfId="9"/>
    <cellStyle name="20% - Colore 4 2" xfId="10"/>
    <cellStyle name="20% - Colore 5 2" xfId="11"/>
    <cellStyle name="20% - Colore 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Colore 1 2" xfId="19"/>
    <cellStyle name="40% - Colore 2 2" xfId="20"/>
    <cellStyle name="40% - Colore 3 2" xfId="21"/>
    <cellStyle name="40% - Colore 4 2" xfId="22"/>
    <cellStyle name="40% - Colore 5 2" xfId="23"/>
    <cellStyle name="40% - Colore 6 2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Colore 1 2" xfId="31"/>
    <cellStyle name="60% - Colore 2 2" xfId="32"/>
    <cellStyle name="60% - Colore 3 2" xfId="33"/>
    <cellStyle name="60% - Colore 4 2" xfId="34"/>
    <cellStyle name="60% - Colore 5 2" xfId="35"/>
    <cellStyle name="60% - Colore 6 2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olo 2" xfId="44"/>
    <cellStyle name="Calculation" xfId="133"/>
    <cellStyle name="Cella collegata 2" xfId="45"/>
    <cellStyle name="Cella da controllare 2" xfId="46"/>
    <cellStyle name="Check Cell" xfId="134"/>
    <cellStyle name="Collegamento ipertestuale 2" xfId="47"/>
    <cellStyle name="Collegamento ipertestuale 3" xfId="48"/>
    <cellStyle name="Colore 1 2" xfId="49"/>
    <cellStyle name="Colore 2 2" xfId="50"/>
    <cellStyle name="Colore 3 2" xfId="51"/>
    <cellStyle name="Colore 4 2" xfId="52"/>
    <cellStyle name="Colore 5 2" xfId="53"/>
    <cellStyle name="Colore 6 2" xfId="54"/>
    <cellStyle name="Euro" xfId="55"/>
    <cellStyle name="Euro 2" xfId="56"/>
    <cellStyle name="Euro 3" xfId="57"/>
    <cellStyle name="Euro 3 2" xfId="58"/>
    <cellStyle name="Euro 4" xfId="59"/>
    <cellStyle name="Explanatory Text" xfId="60"/>
    <cellStyle name="Good" xfId="61"/>
    <cellStyle name="Heading 1" xfId="62"/>
    <cellStyle name="Heading 2" xfId="63"/>
    <cellStyle name="Heading 3" xfId="64"/>
    <cellStyle name="Heading 4" xfId="65"/>
    <cellStyle name="Input 2" xfId="66"/>
    <cellStyle name="Linked Cell" xfId="135"/>
    <cellStyle name="Migliaia [0] 2" xfId="67"/>
    <cellStyle name="Migliaia [0] 3" xfId="68"/>
    <cellStyle name="Migliaia [0] 4" xfId="69"/>
    <cellStyle name="Migliaia 2" xfId="70"/>
    <cellStyle name="Migliaia 3" xfId="71"/>
    <cellStyle name="Neutral" xfId="72"/>
    <cellStyle name="Neutrale 2" xfId="73"/>
    <cellStyle name="Normal 2" xfId="74"/>
    <cellStyle name="Normale" xfId="0" builtinId="0"/>
    <cellStyle name="Normale 10" xfId="75"/>
    <cellStyle name="Normale 11" xfId="76"/>
    <cellStyle name="Normale 12" xfId="77"/>
    <cellStyle name="Normale 2" xfId="78"/>
    <cellStyle name="Normale 2 2" xfId="79"/>
    <cellStyle name="Normale 2 2 2" xfId="80"/>
    <cellStyle name="Normale 2 3" xfId="81"/>
    <cellStyle name="Normale 2 4" xfId="82"/>
    <cellStyle name="Normale 2 5" xfId="83"/>
    <cellStyle name="Normale 2 5 2" xfId="84"/>
    <cellStyle name="Normale 2 6" xfId="85"/>
    <cellStyle name="Normale 2_GSS_2012_13" xfId="86"/>
    <cellStyle name="Normale 3" xfId="87"/>
    <cellStyle name="Normale 3 2" xfId="88"/>
    <cellStyle name="Normale 3 2 2" xfId="89"/>
    <cellStyle name="Normale 3 3" xfId="90"/>
    <cellStyle name="Normale 4" xfId="91"/>
    <cellStyle name="Normale 5" xfId="92"/>
    <cellStyle name="Normale 5 2" xfId="93"/>
    <cellStyle name="Normale 5 3" xfId="94"/>
    <cellStyle name="Normale 5 4" xfId="95"/>
    <cellStyle name="Normale 5 5" xfId="96"/>
    <cellStyle name="Normale 5 5 2" xfId="132"/>
    <cellStyle name="Normale 6" xfId="97"/>
    <cellStyle name="Normale 7" xfId="98"/>
    <cellStyle name="Normale 8" xfId="99"/>
    <cellStyle name="Normale 8 2" xfId="100"/>
    <cellStyle name="Normale 9" xfId="101"/>
    <cellStyle name="Nota 2" xfId="102"/>
    <cellStyle name="Nota 3" xfId="103"/>
    <cellStyle name="Note" xfId="136"/>
    <cellStyle name="Output 2" xfId="104"/>
    <cellStyle name="Percentuale 2" xfId="105"/>
    <cellStyle name="Percentuale 3" xfId="106"/>
    <cellStyle name="Testo avviso 2" xfId="107"/>
    <cellStyle name="Testo descrittivo 2" xfId="108"/>
    <cellStyle name="Title" xfId="109"/>
    <cellStyle name="Titolo 1 2" xfId="110"/>
    <cellStyle name="Titolo 2 2" xfId="111"/>
    <cellStyle name="Titolo 3 2" xfId="112"/>
    <cellStyle name="Titolo 4 2" xfId="113"/>
    <cellStyle name="Titolo 5" xfId="114"/>
    <cellStyle name="Total" xfId="115"/>
    <cellStyle name="Totale" xfId="138" builtinId="25"/>
    <cellStyle name="Totale 2" xfId="116"/>
    <cellStyle name="Valore non valido 2" xfId="117"/>
    <cellStyle name="Valore valido 2" xfId="118"/>
    <cellStyle name="Valuta" xfId="119" builtinId="4"/>
    <cellStyle name="Valuta 2" xfId="120"/>
    <cellStyle name="Valuta 2 2" xfId="121"/>
    <cellStyle name="Valuta 2 2 2" xfId="122"/>
    <cellStyle name="Valuta 2 3" xfId="123"/>
    <cellStyle name="Valuta 3" xfId="124"/>
    <cellStyle name="Valuta 3 2" xfId="125"/>
    <cellStyle name="Valuta 4" xfId="126"/>
    <cellStyle name="Valuta 5" xfId="127"/>
    <cellStyle name="Valuta 6" xfId="128"/>
    <cellStyle name="Valuta 7" xfId="129"/>
    <cellStyle name="Valuta 8" xfId="130"/>
    <cellStyle name="Valuta 9" xfId="131"/>
    <cellStyle name="Warning Text" xfId="137"/>
  </cellStyles>
  <dxfs count="13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ga/Dropbox/STORICO/2011-12/Contrattazione%2011-12/2005/CAPITOLONE/200910/FIS0910/PROSPETTO%20FIS%20funz%20strum%20INC%20AGG%20E%20SUPPLENZE_OF_0910_modifich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:/Users/dsga/Dropbox/STORICO/2011-12/Contrattazione%2011-12/2005/CAPITOLONE/200910/FIS0910/PROSPETTO%20FIS%20funz%20strum%20INC%20AGG%20E%20SUPPLENZE_OF_0910_modifich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GA/Dropbox/ANNO%20SCOLASTICO/CONTRATTAZIONE%20D'ISTITUTO/MOF%20Tabelle%20calcolo/15-16/CONTRATTAZIONE-MOF-2015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ova comunicazione (2)"/>
      <sheetName val="SINTESI"/>
      <sheetName val="nuova comunicazione"/>
      <sheetName val="DETTAGLIO"/>
      <sheetName val="FUNZ_STRUM_INC_AGG (2)"/>
    </sheetNames>
    <sheetDataSet>
      <sheetData sheetId="0" refreshError="1"/>
      <sheetData sheetId="1" refreshError="1"/>
      <sheetData sheetId="2"/>
      <sheetData sheetId="3">
        <row r="1">
          <cell r="D1" t="str">
            <v>Sigla provincia</v>
          </cell>
          <cell r="E1" t="str">
            <v>Codice</v>
          </cell>
          <cell r="G1" t="str">
            <v>Modifiche strutturali</v>
          </cell>
          <cell r="H1" t="str">
            <v>Caratteristica</v>
          </cell>
          <cell r="I1" t="str">
            <v>Sede di dirigenza</v>
          </cell>
          <cell r="J1" t="str">
            <v>Regione</v>
          </cell>
          <cell r="K1" t="str">
            <v>Provincia</v>
          </cell>
          <cell r="L1" t="str">
            <v>CDR</v>
          </cell>
          <cell r="M1" t="str">
            <v>Denominazione</v>
          </cell>
          <cell r="N1" t="str">
            <v>Comune</v>
          </cell>
          <cell r="O1" t="str">
            <v>DESCRIZIONE</v>
          </cell>
          <cell r="P1" t="str">
            <v>sigla</v>
          </cell>
          <cell r="Q1" t="str">
            <v>Punti di erogazione del servizioA</v>
          </cell>
          <cell r="R1" t="str">
            <v>QUOTA Punti di erogazione del servizioB=A*4.056,00</v>
          </cell>
          <cell r="S1" t="str">
            <v>Posti totaliC</v>
          </cell>
          <cell r="T1" t="str">
            <v>QUOTA Posti totaliD=C*802,00</v>
          </cell>
          <cell r="U1" t="str">
            <v>Posti II gradoD</v>
          </cell>
          <cell r="V1" t="str">
            <v>QUOTA Posti II gradoE=D*857,00</v>
          </cell>
          <cell r="W1" t="str">
            <v>FIS2010F=B+D+E</v>
          </cell>
          <cell r="X1" t="str">
            <v>QUOTA BASEF</v>
          </cell>
          <cell r="Y1" t="str">
            <v>complessità IC e IISG</v>
          </cell>
          <cell r="Z1" t="str">
            <v>complessità Convitti e EducandatiH</v>
          </cell>
          <cell r="AA1" t="str">
            <v>complessità CTPI</v>
          </cell>
          <cell r="AB1" t="str">
            <v>complessità CarcerarieL</v>
          </cell>
          <cell r="AC1" t="str">
            <v>complessità OspedaliereM</v>
          </cell>
          <cell r="AD1" t="str">
            <v>complessità Corsi seraliN</v>
          </cell>
          <cell r="AE1" t="str">
            <v>complessità Annesse a Convitti e EducandatiO</v>
          </cell>
          <cell r="AF1" t="str">
            <v>complessità Annesse a Istituti d'arteP</v>
          </cell>
          <cell r="AG1" t="str">
            <v>complessità Annesse a ConservatorioQ</v>
          </cell>
          <cell r="AH1" t="str">
            <v>QUOTA complessitàR=G+H+I+L+M+N+O+P+Q</v>
          </cell>
          <cell r="AI1" t="str">
            <v>Posti docentiS</v>
          </cell>
          <cell r="AJ1" t="str">
            <v>QUOTA Posti docentiT=S*110,00</v>
          </cell>
          <cell r="AK1" t="str">
            <v>QUOTA FUNZIONI STRUMENTALIU=F+R+T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ova comunicazione (2)"/>
      <sheetName val="SINTESI"/>
      <sheetName val="nuova comunicazione"/>
      <sheetName val="DETTAGLIO"/>
      <sheetName val="FUNZ_STRUM_INC_AGG (2)"/>
    </sheetNames>
    <sheetDataSet>
      <sheetData sheetId="0" refreshError="1"/>
      <sheetData sheetId="1" refreshError="1"/>
      <sheetData sheetId="2"/>
      <sheetData sheetId="3">
        <row r="1">
          <cell r="D1" t="str">
            <v>Sigla provincia</v>
          </cell>
          <cell r="E1" t="str">
            <v>Codice</v>
          </cell>
          <cell r="G1" t="str">
            <v>Modifiche strutturali</v>
          </cell>
          <cell r="H1" t="str">
            <v>Caratteristica</v>
          </cell>
          <cell r="I1" t="str">
            <v>Sede di dirigenza</v>
          </cell>
          <cell r="J1" t="str">
            <v>Regione</v>
          </cell>
          <cell r="K1" t="str">
            <v>Provincia</v>
          </cell>
          <cell r="L1" t="str">
            <v>CDR</v>
          </cell>
          <cell r="M1" t="str">
            <v>Denominazione</v>
          </cell>
          <cell r="N1" t="str">
            <v>Comune</v>
          </cell>
          <cell r="O1" t="str">
            <v>DESCRIZIONE</v>
          </cell>
          <cell r="P1" t="str">
            <v>sigla</v>
          </cell>
          <cell r="Q1" t="str">
            <v>Punti di erogazione del servizioA</v>
          </cell>
          <cell r="R1" t="str">
            <v>QUOTA Punti di erogazione del servizioB=A*4.056,00</v>
          </cell>
          <cell r="S1" t="str">
            <v>Posti totaliC</v>
          </cell>
          <cell r="T1" t="str">
            <v>QUOTA Posti totaliD=C*802,00</v>
          </cell>
          <cell r="U1" t="str">
            <v>Posti II gradoD</v>
          </cell>
          <cell r="V1" t="str">
            <v>QUOTA Posti II gradoE=D*857,00</v>
          </cell>
          <cell r="W1" t="str">
            <v>FIS2010F=B+D+E</v>
          </cell>
          <cell r="X1" t="str">
            <v>QUOTA BASEF</v>
          </cell>
          <cell r="Y1" t="str">
            <v>complessità IC e IISG</v>
          </cell>
          <cell r="Z1" t="str">
            <v>complessità Convitti e EducandatiH</v>
          </cell>
          <cell r="AA1" t="str">
            <v>complessità CTPI</v>
          </cell>
          <cell r="AB1" t="str">
            <v>complessità CarcerarieL</v>
          </cell>
          <cell r="AC1" t="str">
            <v>complessità OspedaliereM</v>
          </cell>
          <cell r="AD1" t="str">
            <v>complessità Corsi seraliN</v>
          </cell>
          <cell r="AE1" t="str">
            <v>complessità Annesse a Convitti e EducandatiO</v>
          </cell>
          <cell r="AF1" t="str">
            <v>complessità Annesse a Istituti d'arteP</v>
          </cell>
          <cell r="AG1" t="str">
            <v>complessità Annesse a ConservatorioQ</v>
          </cell>
          <cell r="AH1" t="str">
            <v>QUOTA complessitàR=G+H+I+L+M+N+O+P+Q</v>
          </cell>
          <cell r="AI1" t="str">
            <v>Posti docentiS</v>
          </cell>
          <cell r="AJ1" t="str">
            <v>QUOTA Posti docentiT=S*110,00</v>
          </cell>
          <cell r="AK1" t="str">
            <v>QUOTA FUNZIONI STRUMENTALIU=F+R+T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"/>
      <sheetName val="Atena"/>
      <sheetName val="4 FFSS"/>
      <sheetName val="GSS"/>
      <sheetName val="unione stampa FIS ATA"/>
      <sheetName val="pagamento ATA"/>
      <sheetName val="STRAORD ATA"/>
      <sheetName val="ex art. 7"/>
      <sheetName val="IISS"/>
      <sheetName val="Comunicazione risorse DS"/>
      <sheetName val="distribuzione risorse"/>
      <sheetName val="MIUR MOF PA"/>
      <sheetName val="Dati"/>
      <sheetName val="Relazione"/>
      <sheetName val="Attività F.I."/>
      <sheetName val="Progetti F.I."/>
      <sheetName val="P01"/>
      <sheetName val="M.O.F."/>
      <sheetName val="M.O.F. PA 2015-16"/>
      <sheetName val="Ind.Dir.DSGA e SOST."/>
      <sheetName val="pagamento consuntiv STRAORD DOC"/>
      <sheetName val="P02"/>
      <sheetName val="P03"/>
      <sheetName val="P04"/>
      <sheetName val="P05"/>
      <sheetName val="P06"/>
      <sheetName val="P07"/>
      <sheetName val="P08"/>
      <sheetName val="P0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P19"/>
      <sheetName val="P20"/>
      <sheetName val="Riepilogo Proget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L4">
            <v>100</v>
          </cell>
        </row>
        <row r="9">
          <cell r="H9">
            <v>24.2</v>
          </cell>
          <cell r="N9">
            <v>132.69999999999999</v>
          </cell>
          <cell r="AD9">
            <v>8.5</v>
          </cell>
        </row>
        <row r="10">
          <cell r="N10">
            <v>1.327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rgb="FFFFFF00"/>
  </sheetPr>
  <dimension ref="A1:G36"/>
  <sheetViews>
    <sheetView showGridLines="0" topLeftCell="A22" zoomScaleNormal="100" workbookViewId="0">
      <selection activeCell="B36" sqref="B36"/>
    </sheetView>
  </sheetViews>
  <sheetFormatPr defaultColWidth="8.88671875" defaultRowHeight="14.25"/>
  <cols>
    <col min="1" max="1" width="73.33203125" style="1" customWidth="1"/>
    <col min="2" max="2" width="15.6640625" style="25" customWidth="1"/>
    <col min="3" max="3" width="3.33203125" style="1" customWidth="1"/>
    <col min="4" max="7" width="2.33203125" style="1" customWidth="1"/>
    <col min="8" max="8" width="2.6640625" style="1" customWidth="1"/>
    <col min="9" max="121" width="2.33203125" style="1" customWidth="1"/>
    <col min="122" max="16384" width="8.88671875" style="1"/>
  </cols>
  <sheetData>
    <row r="1" spans="1:7" s="14" customFormat="1" ht="53.25" customHeight="1">
      <c r="A1" s="29" t="s">
        <v>75</v>
      </c>
      <c r="B1" s="20"/>
      <c r="C1" s="15"/>
      <c r="D1" s="15"/>
      <c r="E1" s="15"/>
      <c r="F1" s="15"/>
    </row>
    <row r="2" spans="1:7" ht="17.25" customHeight="1">
      <c r="A2" s="72" t="s">
        <v>1</v>
      </c>
      <c r="B2" s="37" t="s">
        <v>124</v>
      </c>
      <c r="C2" s="12"/>
      <c r="D2" s="12"/>
      <c r="E2" s="12"/>
      <c r="F2" s="12"/>
      <c r="G2" s="12"/>
    </row>
    <row r="3" spans="1:7" ht="17.25" customHeight="1">
      <c r="A3" s="72" t="s">
        <v>0</v>
      </c>
      <c r="B3" s="37" t="s">
        <v>123</v>
      </c>
      <c r="C3" s="12"/>
      <c r="D3" s="12"/>
      <c r="E3" s="12"/>
      <c r="F3" s="12"/>
      <c r="G3" s="12"/>
    </row>
    <row r="4" spans="1:7" ht="17.25" customHeight="1">
      <c r="A4" s="72" t="s">
        <v>2</v>
      </c>
      <c r="B4" s="37" t="s">
        <v>122</v>
      </c>
      <c r="C4" s="12"/>
      <c r="D4" s="12"/>
      <c r="E4" s="12"/>
      <c r="F4" s="12"/>
      <c r="G4" s="12"/>
    </row>
    <row r="5" spans="1:7" ht="17.25" customHeight="1">
      <c r="A5" s="73"/>
      <c r="B5" s="38"/>
      <c r="C5" s="12"/>
      <c r="D5" s="12"/>
      <c r="E5" s="12"/>
      <c r="F5" s="12"/>
      <c r="G5" s="12"/>
    </row>
    <row r="6" spans="1:7" ht="17.25" customHeight="1">
      <c r="A6" s="72" t="s">
        <v>3</v>
      </c>
      <c r="B6" s="74">
        <v>2024</v>
      </c>
      <c r="C6" s="12"/>
      <c r="D6" s="12"/>
      <c r="E6" s="12"/>
      <c r="F6" s="12"/>
      <c r="G6" s="12"/>
    </row>
    <row r="7" spans="1:7" ht="17.25" customHeight="1">
      <c r="A7" s="72" t="s">
        <v>4</v>
      </c>
      <c r="B7" s="39">
        <v>2023</v>
      </c>
      <c r="C7" s="12"/>
      <c r="D7" s="12"/>
      <c r="E7" s="12"/>
      <c r="F7" s="12"/>
      <c r="G7" s="12"/>
    </row>
    <row r="8" spans="1:7" ht="17.25" customHeight="1">
      <c r="A8" s="72" t="s">
        <v>5</v>
      </c>
      <c r="B8" s="74">
        <f>B7-1</f>
        <v>2022</v>
      </c>
      <c r="C8" s="12"/>
      <c r="D8" s="12"/>
      <c r="E8" s="12"/>
      <c r="F8" s="12"/>
      <c r="G8" s="12"/>
    </row>
    <row r="9" spans="1:7" ht="17.25" customHeight="1">
      <c r="A9" s="31"/>
      <c r="B9" s="38"/>
      <c r="C9" s="12"/>
      <c r="D9" s="12"/>
      <c r="E9" s="12"/>
      <c r="F9" s="12"/>
      <c r="G9" s="12"/>
    </row>
    <row r="10" spans="1:7" ht="17.25" customHeight="1">
      <c r="A10" s="30" t="s">
        <v>6</v>
      </c>
      <c r="B10" s="40">
        <v>55</v>
      </c>
      <c r="C10" s="12"/>
      <c r="D10" s="12"/>
      <c r="E10" s="12"/>
      <c r="F10" s="12"/>
      <c r="G10" s="12"/>
    </row>
    <row r="11" spans="1:7" ht="17.25" customHeight="1">
      <c r="A11" s="30" t="s">
        <v>7</v>
      </c>
      <c r="B11" s="40">
        <v>38.5</v>
      </c>
      <c r="C11" s="12"/>
      <c r="D11" s="12"/>
      <c r="E11" s="12"/>
      <c r="F11" s="12"/>
      <c r="G11" s="12"/>
    </row>
    <row r="12" spans="1:7" ht="17.25" customHeight="1">
      <c r="A12" s="30" t="s">
        <v>8</v>
      </c>
      <c r="B12" s="40">
        <v>19.25</v>
      </c>
      <c r="C12" s="12"/>
      <c r="D12" s="12"/>
      <c r="E12" s="12"/>
      <c r="F12" s="12"/>
      <c r="G12" s="12"/>
    </row>
    <row r="13" spans="1:7" ht="17.25" customHeight="1">
      <c r="A13" s="30" t="s">
        <v>9</v>
      </c>
      <c r="B13" s="40">
        <v>15.95</v>
      </c>
      <c r="C13" s="12"/>
      <c r="D13" s="12"/>
      <c r="E13" s="12"/>
      <c r="F13" s="12"/>
      <c r="G13" s="12"/>
    </row>
    <row r="14" spans="1:7" ht="17.25" customHeight="1">
      <c r="A14" s="30" t="s">
        <v>10</v>
      </c>
      <c r="B14" s="40">
        <v>13.75</v>
      </c>
      <c r="C14" s="12"/>
      <c r="D14" s="12"/>
      <c r="E14" s="12"/>
      <c r="F14" s="12"/>
      <c r="G14" s="12"/>
    </row>
    <row r="15" spans="1:7" ht="31.5" customHeight="1">
      <c r="A15" s="32" t="s">
        <v>76</v>
      </c>
      <c r="B15" s="41"/>
      <c r="C15" s="12"/>
      <c r="D15" s="12"/>
      <c r="E15" s="12"/>
      <c r="F15" s="12"/>
      <c r="G15" s="12"/>
    </row>
    <row r="16" spans="1:7">
      <c r="A16" s="33" t="s">
        <v>34</v>
      </c>
      <c r="B16" s="42"/>
    </row>
    <row r="17" spans="1:7" ht="17.25" customHeight="1">
      <c r="A17" s="34" t="s">
        <v>69</v>
      </c>
      <c r="B17" s="43">
        <v>1</v>
      </c>
      <c r="C17" s="12"/>
      <c r="D17" s="12"/>
      <c r="E17" s="12"/>
      <c r="F17" s="12"/>
      <c r="G17" s="12"/>
    </row>
    <row r="18" spans="1:7" ht="17.25" customHeight="1">
      <c r="A18" s="34" t="s">
        <v>70</v>
      </c>
      <c r="B18" s="43"/>
      <c r="C18" s="12"/>
      <c r="D18" s="12"/>
      <c r="E18" s="12"/>
      <c r="F18" s="12"/>
      <c r="G18" s="12"/>
    </row>
    <row r="19" spans="1:7" ht="17.25" customHeight="1">
      <c r="A19" s="34" t="s">
        <v>99</v>
      </c>
      <c r="B19" s="43"/>
      <c r="C19" s="12"/>
      <c r="D19" s="12"/>
      <c r="E19" s="12"/>
      <c r="F19" s="12"/>
      <c r="G19" s="12"/>
    </row>
    <row r="20" spans="1:7" ht="17.25" customHeight="1" thickBot="1">
      <c r="A20" s="34" t="s">
        <v>71</v>
      </c>
      <c r="B20" s="43"/>
      <c r="C20" s="12"/>
      <c r="D20" s="12"/>
      <c r="E20" s="12"/>
      <c r="F20" s="12"/>
      <c r="G20" s="12"/>
    </row>
    <row r="21" spans="1:7" ht="17.25" customHeight="1" thickTop="1" thickBot="1">
      <c r="A21" s="75" t="s">
        <v>115</v>
      </c>
      <c r="B21" s="81">
        <v>27</v>
      </c>
      <c r="C21" s="12"/>
      <c r="D21" s="12"/>
      <c r="E21" s="12"/>
      <c r="F21" s="12"/>
      <c r="G21" s="12"/>
    </row>
    <row r="22" spans="1:7" ht="17.25" customHeight="1" thickTop="1">
      <c r="A22" s="34" t="s">
        <v>37</v>
      </c>
      <c r="B22" s="82">
        <f>SUM(B17:B21)</f>
        <v>28</v>
      </c>
      <c r="C22" s="12"/>
      <c r="D22" s="12"/>
      <c r="E22" s="12"/>
      <c r="F22" s="12"/>
      <c r="G22" s="12"/>
    </row>
    <row r="23" spans="1:7" ht="23.25" customHeight="1">
      <c r="A23" s="35" t="s">
        <v>72</v>
      </c>
      <c r="B23" s="44"/>
    </row>
    <row r="24" spans="1:7" ht="23.25" customHeight="1">
      <c r="A24" s="76" t="s">
        <v>80</v>
      </c>
      <c r="B24" s="43">
        <v>0</v>
      </c>
      <c r="C24" s="12"/>
      <c r="D24" s="12"/>
      <c r="E24" s="12"/>
      <c r="F24" s="12"/>
      <c r="G24" s="12"/>
    </row>
    <row r="25" spans="1:7" ht="23.25" customHeight="1">
      <c r="A25" s="77" t="s">
        <v>73</v>
      </c>
      <c r="B25" s="44"/>
    </row>
    <row r="26" spans="1:7" ht="23.25" customHeight="1">
      <c r="A26" s="76" t="s">
        <v>80</v>
      </c>
      <c r="B26" s="43">
        <v>0</v>
      </c>
      <c r="C26" s="12"/>
      <c r="D26" s="12"/>
      <c r="E26" s="12"/>
      <c r="F26" s="12"/>
      <c r="G26" s="12"/>
    </row>
    <row r="27" spans="1:7" ht="23.25" customHeight="1">
      <c r="A27" s="77" t="s">
        <v>74</v>
      </c>
      <c r="B27" s="44"/>
    </row>
    <row r="28" spans="1:7" ht="23.25" customHeight="1">
      <c r="A28" s="76" t="s">
        <v>80</v>
      </c>
      <c r="B28" s="43">
        <v>0</v>
      </c>
      <c r="C28" s="12"/>
      <c r="D28" s="12"/>
      <c r="E28" s="12"/>
      <c r="F28" s="12"/>
      <c r="G28" s="12"/>
    </row>
    <row r="29" spans="1:7" ht="23.25" customHeight="1">
      <c r="A29" s="35" t="s">
        <v>79</v>
      </c>
      <c r="B29" s="44"/>
    </row>
    <row r="30" spans="1:7" ht="23.25" customHeight="1">
      <c r="A30" s="76" t="s">
        <v>80</v>
      </c>
      <c r="B30" s="43">
        <v>0</v>
      </c>
      <c r="C30" s="12"/>
      <c r="D30" s="12"/>
      <c r="E30" s="12"/>
      <c r="F30" s="12"/>
      <c r="G30" s="12"/>
    </row>
    <row r="31" spans="1:7" ht="23.25" customHeight="1" thickBot="1">
      <c r="A31" s="12"/>
      <c r="B31" s="12"/>
      <c r="C31" s="12"/>
      <c r="D31" s="12"/>
      <c r="E31" s="12"/>
      <c r="F31" s="12"/>
      <c r="G31" s="12"/>
    </row>
    <row r="32" spans="1:7" ht="23.25" customHeight="1" thickTop="1" thickBot="1">
      <c r="A32" s="36" t="s">
        <v>116</v>
      </c>
      <c r="B32" s="45">
        <f>B24+B26+B28+B30</f>
        <v>0</v>
      </c>
      <c r="C32" s="12"/>
      <c r="D32" s="12"/>
      <c r="E32" s="12"/>
      <c r="F32" s="12"/>
      <c r="G32" s="12"/>
    </row>
    <row r="33" spans="1:7" ht="26.25" customHeight="1" thickTop="1" thickBot="1">
      <c r="A33" s="75" t="s">
        <v>115</v>
      </c>
      <c r="B33" s="81">
        <v>82</v>
      </c>
      <c r="C33" s="12"/>
      <c r="D33" s="12"/>
      <c r="E33" s="12"/>
      <c r="F33" s="12"/>
      <c r="G33" s="12"/>
    </row>
    <row r="34" spans="1:7" s="71" customFormat="1" ht="26.25" customHeight="1" thickTop="1">
      <c r="A34" s="78"/>
      <c r="B34" s="70"/>
      <c r="C34" s="70"/>
      <c r="D34" s="70"/>
      <c r="E34" s="70"/>
      <c r="F34" s="70"/>
      <c r="G34" s="70"/>
    </row>
    <row r="35" spans="1:7" ht="25.5" customHeight="1">
      <c r="A35" s="79" t="e">
        <f>#REF!</f>
        <v>#REF!</v>
      </c>
      <c r="B35" s="80">
        <v>4</v>
      </c>
      <c r="C35" s="12"/>
      <c r="D35" s="12"/>
      <c r="E35" s="12"/>
      <c r="F35" s="12"/>
      <c r="G35" s="12"/>
    </row>
    <row r="36" spans="1:7" ht="26.25" customHeight="1">
      <c r="A36" s="34" t="e">
        <f>#REF!</f>
        <v>#REF!</v>
      </c>
      <c r="B36" s="83">
        <f>B33+B32+B22</f>
        <v>110</v>
      </c>
      <c r="C36" s="12"/>
      <c r="D36" s="12"/>
      <c r="E36" s="12"/>
      <c r="F36" s="12"/>
      <c r="G36" s="12"/>
    </row>
  </sheetData>
  <printOptions horizontalCentered="1"/>
  <pageMargins left="0.19685039370078741" right="0.19685039370078741" top="0" bottom="0.19685039370078741" header="0.31496062992125984" footer="0.31496062992125984"/>
  <pageSetup paperSize="9" scale="94" orientation="portrait" r:id="rId1"/>
  <colBreaks count="1" manualBreakCount="1">
    <brk id="2" min="1" max="3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K10"/>
  <sheetViews>
    <sheetView showGridLines="0" workbookViewId="0">
      <selection activeCell="B9" sqref="B9:E9"/>
    </sheetView>
  </sheetViews>
  <sheetFormatPr defaultRowHeight="15"/>
  <cols>
    <col min="1" max="1" width="2.6640625" customWidth="1"/>
    <col min="2" max="10" width="11" customWidth="1"/>
    <col min="11" max="11" width="2.6640625" customWidth="1"/>
  </cols>
  <sheetData>
    <row r="1" spans="1:11" ht="21.75">
      <c r="A1" s="84"/>
      <c r="B1" s="87" t="s">
        <v>110</v>
      </c>
      <c r="C1" s="87"/>
      <c r="D1" s="87"/>
      <c r="E1" s="87"/>
      <c r="F1" s="87"/>
      <c r="G1" s="87"/>
      <c r="H1" s="87"/>
      <c r="I1" s="87"/>
      <c r="J1" s="87"/>
      <c r="K1" s="84"/>
    </row>
    <row r="2" spans="1:11" s="13" customFormat="1" ht="15" customHeight="1">
      <c r="A2" s="84"/>
      <c r="B2" s="85" t="s">
        <v>98</v>
      </c>
      <c r="C2" s="85"/>
      <c r="D2" s="85"/>
      <c r="E2" s="85"/>
      <c r="F2" s="85"/>
      <c r="G2" s="85"/>
      <c r="H2" s="85"/>
      <c r="I2" s="85"/>
      <c r="J2" s="85"/>
      <c r="K2" s="84"/>
    </row>
    <row r="3" spans="1:11" s="13" customFormat="1" ht="15" customHeight="1">
      <c r="A3" s="84"/>
      <c r="B3" s="85" t="s">
        <v>118</v>
      </c>
      <c r="C3" s="85"/>
      <c r="D3" s="85"/>
      <c r="E3" s="85"/>
      <c r="F3" s="85"/>
      <c r="G3" s="85"/>
      <c r="H3" s="85"/>
      <c r="I3" s="85"/>
      <c r="J3" s="85"/>
      <c r="K3" s="84"/>
    </row>
    <row r="4" spans="1:11" s="13" customFormat="1" ht="15" customHeight="1">
      <c r="A4" s="84"/>
      <c r="B4" s="85" t="s">
        <v>119</v>
      </c>
      <c r="C4" s="85"/>
      <c r="D4" s="85"/>
      <c r="E4" s="85"/>
      <c r="F4" s="85"/>
      <c r="G4" s="85"/>
      <c r="H4" s="85"/>
      <c r="I4" s="85"/>
      <c r="J4" s="85"/>
      <c r="K4" s="84"/>
    </row>
    <row r="5" spans="1:11" s="13" customFormat="1" ht="15" customHeight="1">
      <c r="A5" s="84"/>
      <c r="B5" s="86" t="s">
        <v>120</v>
      </c>
      <c r="C5" s="86"/>
      <c r="D5" s="86"/>
      <c r="E5" s="86"/>
      <c r="F5" s="86"/>
      <c r="G5" s="86"/>
      <c r="H5" s="86"/>
      <c r="I5" s="86"/>
      <c r="J5" s="86"/>
      <c r="K5" s="84"/>
    </row>
    <row r="6" spans="1:11" s="13" customFormat="1" ht="16.5" customHeight="1">
      <c r="A6" s="84"/>
      <c r="B6" s="86"/>
      <c r="C6" s="86"/>
      <c r="D6" s="86"/>
      <c r="E6" s="86"/>
      <c r="F6" s="86"/>
      <c r="G6" s="86"/>
      <c r="H6" s="86"/>
      <c r="I6" s="86"/>
      <c r="J6" s="86"/>
      <c r="K6" s="84"/>
    </row>
    <row r="7" spans="1:11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</row>
    <row r="8" spans="1:11">
      <c r="A8" s="84"/>
      <c r="B8" s="88" t="s">
        <v>28</v>
      </c>
      <c r="C8" s="88"/>
      <c r="D8" s="88"/>
      <c r="E8" s="88"/>
      <c r="F8" s="67"/>
      <c r="G8" s="88" t="s">
        <v>109</v>
      </c>
      <c r="H8" s="88"/>
      <c r="I8" s="88"/>
      <c r="J8" s="88"/>
      <c r="K8" s="84"/>
    </row>
    <row r="9" spans="1:11" ht="20.25">
      <c r="A9" s="84"/>
      <c r="B9" s="89" t="s">
        <v>121</v>
      </c>
      <c r="C9" s="89"/>
      <c r="D9" s="89"/>
      <c r="E9" s="89"/>
      <c r="F9" s="67"/>
      <c r="G9" s="89" t="s">
        <v>117</v>
      </c>
      <c r="H9" s="89"/>
      <c r="I9" s="89"/>
      <c r="J9" s="89"/>
      <c r="K9" s="84"/>
    </row>
    <row r="10" spans="1:11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</row>
  </sheetData>
  <sheetProtection sheet="1" objects="1" scenarios="1"/>
  <mergeCells count="14">
    <mergeCell ref="B10:J10"/>
    <mergeCell ref="A1:A10"/>
    <mergeCell ref="K1:K10"/>
    <mergeCell ref="B2:J2"/>
    <mergeCell ref="B3:J3"/>
    <mergeCell ref="B4:J4"/>
    <mergeCell ref="B5:J5"/>
    <mergeCell ref="B6:J6"/>
    <mergeCell ref="B1:J1"/>
    <mergeCell ref="B7:J7"/>
    <mergeCell ref="B8:E8"/>
    <mergeCell ref="B9:E9"/>
    <mergeCell ref="G8:J8"/>
    <mergeCell ref="G9:J9"/>
  </mergeCells>
  <pageMargins left="0.7" right="0.7" top="0.75" bottom="0.75" header="0.3" footer="0.3"/>
  <pageSetup paperSize="9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F17"/>
  <sheetViews>
    <sheetView showGridLines="0" topLeftCell="B1" zoomScaleNormal="100" workbookViewId="0">
      <selection activeCell="B12" sqref="B12"/>
    </sheetView>
  </sheetViews>
  <sheetFormatPr defaultRowHeight="15"/>
  <cols>
    <col min="1" max="1" width="41.44140625" style="53" customWidth="1"/>
    <col min="2" max="2" width="8.77734375" style="53" customWidth="1"/>
    <col min="3" max="4" width="15.109375" style="53" customWidth="1"/>
    <col min="5" max="6" width="13.77734375" style="53" customWidth="1"/>
  </cols>
  <sheetData>
    <row r="1" spans="1:6" ht="21.75">
      <c r="A1" s="87" t="s">
        <v>103</v>
      </c>
      <c r="B1" s="87"/>
      <c r="C1" s="87"/>
      <c r="D1" s="87"/>
      <c r="E1" s="87"/>
      <c r="F1" s="87"/>
    </row>
    <row r="2" spans="1:6" s="52" customFormat="1">
      <c r="A2" s="56"/>
      <c r="B2" s="56"/>
      <c r="C2" s="56"/>
      <c r="D2" s="56"/>
      <c r="E2" s="56"/>
      <c r="F2" s="56"/>
    </row>
    <row r="3" spans="1:6" ht="27" thickBot="1">
      <c r="A3" s="90" t="s">
        <v>43</v>
      </c>
      <c r="B3" s="90"/>
      <c r="C3" s="90"/>
      <c r="D3" s="90"/>
      <c r="E3" s="90"/>
      <c r="F3" s="90"/>
    </row>
    <row r="4" spans="1:6" ht="21.75" customHeight="1" thickTop="1" thickBot="1">
      <c r="A4" s="64">
        <v>4105.53</v>
      </c>
      <c r="B4" s="57" t="s">
        <v>100</v>
      </c>
      <c r="C4" s="57" t="s">
        <v>104</v>
      </c>
      <c r="D4" s="57" t="s">
        <v>106</v>
      </c>
      <c r="E4" s="57" t="s">
        <v>105</v>
      </c>
      <c r="F4" s="57" t="s">
        <v>107</v>
      </c>
    </row>
    <row r="5" spans="1:6" ht="40.5" customHeight="1" thickTop="1" thickBot="1">
      <c r="A5" s="68" t="s">
        <v>111</v>
      </c>
      <c r="B5" s="66">
        <v>1</v>
      </c>
      <c r="C5" s="65">
        <v>1429.81</v>
      </c>
      <c r="D5" s="59">
        <f>C5/(1+32.7%)</f>
        <v>1077.4755086661644</v>
      </c>
      <c r="E5" s="60">
        <f>B5*C5</f>
        <v>1429.81</v>
      </c>
      <c r="F5" s="59">
        <f>E5/(1+32.7%)</f>
        <v>1077.4755086661644</v>
      </c>
    </row>
    <row r="6" spans="1:6" ht="57.75" thickTop="1" thickBot="1">
      <c r="A6" s="69" t="s">
        <v>112</v>
      </c>
      <c r="B6" s="66">
        <v>2</v>
      </c>
      <c r="C6" s="65">
        <v>607.84</v>
      </c>
      <c r="D6" s="59">
        <f>C6/(1+32.7%)</f>
        <v>458.0557648831952</v>
      </c>
      <c r="E6" s="60">
        <f>B6*C6</f>
        <v>1215.68</v>
      </c>
      <c r="F6" s="59">
        <f>E6/(1+32.7%)</f>
        <v>916.11152976639039</v>
      </c>
    </row>
    <row r="7" spans="1:6" ht="30.75" customHeight="1" thickTop="1" thickBot="1">
      <c r="A7" s="58" t="s">
        <v>102</v>
      </c>
      <c r="B7" s="55">
        <v>79</v>
      </c>
      <c r="C7" s="65">
        <v>35.85</v>
      </c>
      <c r="D7" s="62">
        <f>C7/(1+32.7%)</f>
        <v>27.015825169555391</v>
      </c>
      <c r="E7" s="60">
        <f>B7*C7</f>
        <v>2832.15</v>
      </c>
      <c r="F7" s="62">
        <f>E7/(1+32.7%)</f>
        <v>2134.2501883948757</v>
      </c>
    </row>
    <row r="8" spans="1:6" ht="15.75" thickTop="1">
      <c r="A8" s="54"/>
    </row>
    <row r="9" spans="1:6" ht="27" thickBot="1">
      <c r="A9" s="90" t="s">
        <v>44</v>
      </c>
      <c r="B9" s="90"/>
      <c r="C9" s="90"/>
      <c r="D9" s="90"/>
      <c r="E9" s="90"/>
      <c r="F9" s="90"/>
    </row>
    <row r="10" spans="1:6" ht="21.75" customHeight="1" thickTop="1" thickBot="1">
      <c r="A10" s="64">
        <v>2953.07</v>
      </c>
      <c r="B10" s="57" t="s">
        <v>100</v>
      </c>
      <c r="C10" s="57" t="s">
        <v>101</v>
      </c>
      <c r="D10" s="57" t="s">
        <v>101</v>
      </c>
      <c r="E10" s="57" t="s">
        <v>32</v>
      </c>
      <c r="F10" s="57" t="s">
        <v>32</v>
      </c>
    </row>
    <row r="11" spans="1:6" ht="36" customHeight="1" thickTop="1" thickBot="1">
      <c r="A11" s="69" t="s">
        <v>113</v>
      </c>
      <c r="B11" s="61">
        <v>27</v>
      </c>
      <c r="C11" s="65">
        <v>150.69999999999999</v>
      </c>
      <c r="D11" s="59">
        <f>C11/(1+32.7%)</f>
        <v>113.56443104747551</v>
      </c>
      <c r="E11" s="63">
        <v>3616.8</v>
      </c>
      <c r="F11" s="59">
        <v>2725.55</v>
      </c>
    </row>
    <row r="12" spans="1:6" ht="15.75" thickTop="1"/>
    <row r="13" spans="1:6" ht="26.25">
      <c r="A13" s="90" t="s">
        <v>92</v>
      </c>
      <c r="B13" s="90"/>
      <c r="C13" s="90"/>
      <c r="D13" s="90"/>
      <c r="E13" s="90"/>
      <c r="F13" s="90"/>
    </row>
    <row r="14" spans="1:6" ht="30" customHeight="1">
      <c r="A14" s="58" t="s">
        <v>114</v>
      </c>
      <c r="B14" s="55">
        <v>1</v>
      </c>
    </row>
    <row r="16" spans="1:6" ht="26.25">
      <c r="A16" s="90" t="s">
        <v>108</v>
      </c>
      <c r="B16" s="90"/>
      <c r="C16" s="90"/>
      <c r="D16" s="90"/>
      <c r="E16" s="90"/>
      <c r="F16" s="90"/>
    </row>
    <row r="17" spans="2:2" customFormat="1" ht="35.25" customHeight="1">
      <c r="B17" s="55">
        <f>B14+B11+B7</f>
        <v>107</v>
      </c>
    </row>
  </sheetData>
  <mergeCells count="5">
    <mergeCell ref="A1:F1"/>
    <mergeCell ref="A3:F3"/>
    <mergeCell ref="A9:F9"/>
    <mergeCell ref="A13:F13"/>
    <mergeCell ref="A16:F1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selection activeCell="D4" sqref="D4"/>
    </sheetView>
  </sheetViews>
  <sheetFormatPr defaultRowHeight="15"/>
  <cols>
    <col min="1" max="1" width="10.44140625" customWidth="1"/>
    <col min="2" max="2" width="13.21875" customWidth="1"/>
    <col min="3" max="3" width="28.44140625" customWidth="1"/>
    <col min="4" max="4" width="14.44140625" customWidth="1"/>
    <col min="5" max="5" width="14" customWidth="1"/>
    <col min="6" max="6" width="17.109375" customWidth="1"/>
    <col min="7" max="7" width="14.21875" customWidth="1"/>
  </cols>
  <sheetData>
    <row r="1" spans="1:7" ht="58.5" customHeight="1">
      <c r="A1" s="97" t="s">
        <v>97</v>
      </c>
      <c r="B1" s="97"/>
      <c r="C1" s="97"/>
      <c r="D1" s="97"/>
      <c r="E1" s="97"/>
      <c r="F1" s="97"/>
      <c r="G1" s="97"/>
    </row>
    <row r="2" spans="1:7" ht="28.5" customHeight="1">
      <c r="A2" s="91" t="s">
        <v>52</v>
      </c>
      <c r="B2" s="92"/>
      <c r="C2" s="92"/>
      <c r="D2" s="92"/>
      <c r="E2" s="92"/>
      <c r="F2" s="92"/>
      <c r="G2" s="93"/>
    </row>
    <row r="3" spans="1:7" s="50" customFormat="1" ht="36.75" customHeight="1">
      <c r="A3" s="28" t="s">
        <v>45</v>
      </c>
      <c r="B3" s="26" t="s">
        <v>46</v>
      </c>
      <c r="C3" s="51" t="s">
        <v>54</v>
      </c>
      <c r="D3" s="26" t="s">
        <v>55</v>
      </c>
      <c r="E3" s="27" t="s">
        <v>49</v>
      </c>
      <c r="F3" s="26" t="s">
        <v>47</v>
      </c>
      <c r="G3" s="49" t="s">
        <v>48</v>
      </c>
    </row>
    <row r="4" spans="1:7" ht="22.5" customHeight="1">
      <c r="A4" s="46" t="s">
        <v>81</v>
      </c>
      <c r="B4" s="46" t="s">
        <v>50</v>
      </c>
      <c r="C4" s="47" t="s">
        <v>53</v>
      </c>
      <c r="D4" s="24">
        <v>0</v>
      </c>
      <c r="E4" s="24">
        <v>0</v>
      </c>
      <c r="F4" s="24">
        <v>0</v>
      </c>
      <c r="G4" s="22">
        <f t="shared" ref="G4:G11" si="0">ROUND(D4-F4,2)</f>
        <v>0</v>
      </c>
    </row>
    <row r="5" spans="1:7" ht="22.5" customHeight="1">
      <c r="A5" s="46" t="s">
        <v>81</v>
      </c>
      <c r="B5" s="46" t="s">
        <v>51</v>
      </c>
      <c r="C5" s="47" t="s">
        <v>53</v>
      </c>
      <c r="D5" s="24">
        <v>0</v>
      </c>
      <c r="E5" s="24">
        <v>0</v>
      </c>
      <c r="F5" s="24">
        <v>0</v>
      </c>
      <c r="G5" s="21">
        <f t="shared" si="0"/>
        <v>0</v>
      </c>
    </row>
    <row r="6" spans="1:7" ht="22.5" customHeight="1">
      <c r="A6" s="46" t="s">
        <v>81</v>
      </c>
      <c r="B6" s="46" t="s">
        <v>82</v>
      </c>
      <c r="C6" s="47" t="s">
        <v>53</v>
      </c>
      <c r="D6" s="24">
        <v>0</v>
      </c>
      <c r="E6" s="24">
        <v>0</v>
      </c>
      <c r="F6" s="24">
        <v>0</v>
      </c>
      <c r="G6" s="22">
        <f t="shared" si="0"/>
        <v>0</v>
      </c>
    </row>
    <row r="7" spans="1:7" ht="22.5" customHeight="1">
      <c r="A7" s="46" t="s">
        <v>83</v>
      </c>
      <c r="B7" s="46" t="s">
        <v>50</v>
      </c>
      <c r="C7" s="47" t="s">
        <v>53</v>
      </c>
      <c r="D7" s="24">
        <v>0</v>
      </c>
      <c r="E7" s="24">
        <v>0</v>
      </c>
      <c r="F7" s="24">
        <v>0</v>
      </c>
      <c r="G7" s="22">
        <f t="shared" si="0"/>
        <v>0</v>
      </c>
    </row>
    <row r="8" spans="1:7" ht="27" customHeight="1">
      <c r="A8" s="46" t="s">
        <v>83</v>
      </c>
      <c r="B8" s="46" t="s">
        <v>51</v>
      </c>
      <c r="C8" s="48" t="s">
        <v>94</v>
      </c>
      <c r="D8" s="24">
        <v>0</v>
      </c>
      <c r="E8" s="24">
        <v>0</v>
      </c>
      <c r="F8" s="24">
        <v>0</v>
      </c>
      <c r="G8" s="22">
        <f t="shared" si="0"/>
        <v>0</v>
      </c>
    </row>
    <row r="9" spans="1:7" ht="27.75" customHeight="1">
      <c r="A9" s="46" t="s">
        <v>83</v>
      </c>
      <c r="B9" s="46" t="s">
        <v>77</v>
      </c>
      <c r="C9" s="48" t="s">
        <v>94</v>
      </c>
      <c r="D9" s="24">
        <v>0</v>
      </c>
      <c r="E9" s="24">
        <v>0</v>
      </c>
      <c r="F9" s="24">
        <v>0</v>
      </c>
      <c r="G9" s="22">
        <f t="shared" si="0"/>
        <v>0</v>
      </c>
    </row>
    <row r="10" spans="1:7" ht="22.5" customHeight="1">
      <c r="A10" s="46" t="s">
        <v>83</v>
      </c>
      <c r="B10" s="46" t="s">
        <v>82</v>
      </c>
      <c r="C10" s="47" t="s">
        <v>85</v>
      </c>
      <c r="D10" s="24">
        <v>0</v>
      </c>
      <c r="E10" s="24">
        <v>0</v>
      </c>
      <c r="F10" s="24">
        <v>0</v>
      </c>
      <c r="G10" s="22">
        <f t="shared" si="0"/>
        <v>0</v>
      </c>
    </row>
    <row r="11" spans="1:7" ht="22.5" customHeight="1">
      <c r="A11" s="46" t="s">
        <v>86</v>
      </c>
      <c r="B11" s="46" t="s">
        <v>87</v>
      </c>
      <c r="C11" s="47" t="s">
        <v>53</v>
      </c>
      <c r="D11" s="24">
        <v>0</v>
      </c>
      <c r="E11" s="24">
        <v>0</v>
      </c>
      <c r="F11" s="24">
        <v>0</v>
      </c>
      <c r="G11" s="22">
        <f t="shared" si="0"/>
        <v>0</v>
      </c>
    </row>
    <row r="12" spans="1:7" ht="22.5" customHeight="1">
      <c r="A12" s="94" t="s">
        <v>30</v>
      </c>
      <c r="B12" s="95"/>
      <c r="C12" s="96"/>
      <c r="D12" s="23">
        <f>ROUND(SUM(D4:D11),2)</f>
        <v>0</v>
      </c>
      <c r="E12" s="23">
        <f>ROUND(SUM(E4:E11),2)</f>
        <v>0</v>
      </c>
      <c r="F12" s="23">
        <f>ROUND(SUM(F4:F11),2)</f>
        <v>0</v>
      </c>
      <c r="G12" s="22">
        <f>ROUND(SUM(G4:G11),2)</f>
        <v>0</v>
      </c>
    </row>
  </sheetData>
  <sheetProtection sheet="1" objects="1" scenarios="1"/>
  <mergeCells count="3">
    <mergeCell ref="A2:G2"/>
    <mergeCell ref="A12:C12"/>
    <mergeCell ref="A1:G1"/>
  </mergeCells>
  <pageMargins left="0.25" right="0.25" top="0.75" bottom="0.75" header="0.3" footer="0.3"/>
  <pageSetup paperSize="9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2">
    <tabColor rgb="FF00B0F0"/>
  </sheetPr>
  <dimension ref="B1:BH41"/>
  <sheetViews>
    <sheetView showGridLines="0" zoomScaleNormal="100" workbookViewId="0">
      <selection activeCell="C5" sqref="C5:AN5"/>
    </sheetView>
  </sheetViews>
  <sheetFormatPr defaultColWidth="8.88671875" defaultRowHeight="14.25"/>
  <cols>
    <col min="1" max="26" width="2" style="1" customWidth="1"/>
    <col min="27" max="27" width="2.109375" style="1" customWidth="1"/>
    <col min="28" max="39" width="2" style="1" customWidth="1"/>
    <col min="40" max="40" width="2.6640625" style="1" customWidth="1"/>
    <col min="41" max="41" width="4.44140625" style="1" customWidth="1"/>
    <col min="42" max="112" width="2" style="1" customWidth="1"/>
    <col min="113" max="16384" width="8.88671875" style="1"/>
  </cols>
  <sheetData>
    <row r="1" spans="2:40" ht="30.75" customHeight="1">
      <c r="C1" s="127">
        <f>Dati!B7</f>
        <v>2023</v>
      </c>
      <c r="D1" s="128"/>
      <c r="E1" s="128"/>
      <c r="F1" s="128"/>
      <c r="G1" s="128"/>
      <c r="H1" s="128"/>
      <c r="I1" s="128"/>
      <c r="J1" s="128"/>
      <c r="K1" s="128"/>
      <c r="L1" s="128" t="s">
        <v>11</v>
      </c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7">
        <f>Dati!B6</f>
        <v>2024</v>
      </c>
      <c r="AG1" s="128"/>
      <c r="AH1" s="128"/>
      <c r="AI1" s="128"/>
      <c r="AJ1" s="128"/>
      <c r="AK1" s="128"/>
      <c r="AL1" s="128"/>
      <c r="AM1" s="128"/>
      <c r="AN1" s="128"/>
    </row>
    <row r="2" spans="2:40" hidden="1">
      <c r="C2" s="129"/>
      <c r="D2" s="130"/>
      <c r="E2" s="130"/>
      <c r="F2" s="130"/>
      <c r="G2" s="130"/>
      <c r="H2" s="130"/>
      <c r="I2" s="130"/>
      <c r="J2" s="130"/>
      <c r="K2" s="131"/>
      <c r="L2" s="132" t="s">
        <v>12</v>
      </c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4"/>
      <c r="AF2" s="135"/>
      <c r="AG2" s="135"/>
      <c r="AH2" s="135"/>
      <c r="AI2" s="135"/>
      <c r="AJ2" s="135"/>
      <c r="AK2" s="135"/>
      <c r="AL2" s="135"/>
      <c r="AM2" s="135"/>
      <c r="AN2" s="136"/>
    </row>
    <row r="3" spans="2:40" hidden="1">
      <c r="C3" s="137" t="e">
        <f>ROUND(Dati!#REF!,3)</f>
        <v>#REF!</v>
      </c>
      <c r="D3" s="137"/>
      <c r="E3" s="137"/>
      <c r="F3" s="137"/>
      <c r="G3" s="137"/>
      <c r="H3" s="137"/>
      <c r="I3" s="138"/>
      <c r="J3" s="138"/>
      <c r="K3" s="137" t="e">
        <f>ROUND(Dati!#REF!,3)</f>
        <v>#REF!</v>
      </c>
      <c r="L3" s="137"/>
      <c r="M3" s="137"/>
      <c r="N3" s="137"/>
      <c r="O3" s="137"/>
      <c r="P3" s="137"/>
      <c r="Q3" s="138"/>
      <c r="R3" s="138"/>
      <c r="S3" s="137" t="e">
        <f>ROUND(Dati!#REF!,3)</f>
        <v>#REF!</v>
      </c>
      <c r="T3" s="137"/>
      <c r="U3" s="137"/>
      <c r="V3" s="137"/>
      <c r="W3" s="137"/>
      <c r="X3" s="137"/>
      <c r="Y3" s="138"/>
      <c r="Z3" s="138"/>
      <c r="AA3" s="137" t="e">
        <f>ROUND(Dati!#REF!,3)</f>
        <v>#REF!</v>
      </c>
      <c r="AB3" s="137"/>
      <c r="AC3" s="137"/>
      <c r="AD3" s="137"/>
      <c r="AE3" s="137"/>
      <c r="AF3" s="137"/>
      <c r="AG3" s="138"/>
      <c r="AH3" s="138"/>
      <c r="AI3" s="137" t="e">
        <f>ROUND(Dati!#REF!,3)</f>
        <v>#REF!</v>
      </c>
      <c r="AJ3" s="137"/>
      <c r="AK3" s="137"/>
      <c r="AL3" s="137"/>
      <c r="AM3" s="137"/>
      <c r="AN3" s="137"/>
    </row>
    <row r="4" spans="2:40" s="12" customFormat="1" ht="56.25" customHeight="1">
      <c r="B4" s="16"/>
      <c r="C4" s="104" t="s">
        <v>125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</row>
    <row r="5" spans="2:40" ht="20.25" customHeight="1">
      <c r="C5" s="124" t="s">
        <v>14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</row>
    <row r="6" spans="2:40" ht="20.25" customHeight="1">
      <c r="C6" s="109" t="s">
        <v>26</v>
      </c>
      <c r="D6" s="110"/>
      <c r="E6" s="110"/>
      <c r="F6" s="110"/>
      <c r="G6" s="105">
        <f>Dati!B7</f>
        <v>2023</v>
      </c>
      <c r="H6" s="105"/>
      <c r="I6" s="105"/>
      <c r="J6" s="105"/>
      <c r="K6" s="106"/>
      <c r="L6" s="109" t="s">
        <v>29</v>
      </c>
      <c r="M6" s="110"/>
      <c r="N6" s="110"/>
      <c r="O6" s="110"/>
      <c r="P6" s="105">
        <f>Dati!B6</f>
        <v>2024</v>
      </c>
      <c r="Q6" s="105"/>
      <c r="R6" s="105"/>
      <c r="S6" s="105"/>
      <c r="T6" s="106"/>
      <c r="U6" s="112" t="s">
        <v>39</v>
      </c>
      <c r="V6" s="113"/>
      <c r="W6" s="113"/>
      <c r="X6" s="113"/>
      <c r="Y6" s="114"/>
      <c r="Z6" s="114"/>
      <c r="AA6" s="114"/>
      <c r="AB6" s="115"/>
      <c r="AC6" s="120" t="s">
        <v>68</v>
      </c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2"/>
    </row>
    <row r="7" spans="2:40" ht="15.75" customHeight="1">
      <c r="C7" s="111"/>
      <c r="D7" s="107"/>
      <c r="E7" s="107"/>
      <c r="F7" s="107"/>
      <c r="G7" s="107"/>
      <c r="H7" s="107"/>
      <c r="I7" s="107"/>
      <c r="J7" s="107"/>
      <c r="K7" s="108"/>
      <c r="L7" s="111"/>
      <c r="M7" s="107"/>
      <c r="N7" s="107"/>
      <c r="O7" s="107"/>
      <c r="P7" s="107"/>
      <c r="Q7" s="107"/>
      <c r="R7" s="107"/>
      <c r="S7" s="107"/>
      <c r="T7" s="108"/>
      <c r="U7" s="117">
        <f>Dati!B7</f>
        <v>2023</v>
      </c>
      <c r="V7" s="118"/>
      <c r="W7" s="118"/>
      <c r="X7" s="118"/>
      <c r="Y7" s="118"/>
      <c r="Z7" s="118"/>
      <c r="AA7" s="118"/>
      <c r="AB7" s="119"/>
      <c r="AC7" s="123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5"/>
    </row>
    <row r="8" spans="2:40" ht="27.95" customHeight="1">
      <c r="C8" s="116" t="s">
        <v>13</v>
      </c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</row>
    <row r="9" spans="2:40" ht="24.95" customHeight="1">
      <c r="C9" s="126"/>
      <c r="D9" s="103"/>
      <c r="E9" s="103"/>
      <c r="F9" s="103"/>
      <c r="G9" s="103"/>
      <c r="H9" s="103"/>
      <c r="I9" s="103"/>
      <c r="J9" s="103"/>
      <c r="K9" s="103"/>
      <c r="L9" s="126">
        <v>52087.87</v>
      </c>
      <c r="M9" s="103"/>
      <c r="N9" s="103"/>
      <c r="O9" s="103"/>
      <c r="P9" s="103"/>
      <c r="Q9" s="103"/>
      <c r="R9" s="103"/>
      <c r="S9" s="103"/>
      <c r="T9" s="103"/>
      <c r="U9" s="126">
        <v>2169.73</v>
      </c>
      <c r="V9" s="103"/>
      <c r="W9" s="103"/>
      <c r="X9" s="103"/>
      <c r="Y9" s="103"/>
      <c r="Z9" s="103"/>
      <c r="AA9" s="103"/>
      <c r="AB9" s="103"/>
      <c r="AC9" s="140">
        <v>52087.87</v>
      </c>
      <c r="AD9" s="140"/>
      <c r="AE9" s="140"/>
      <c r="AF9" s="140"/>
      <c r="AG9" s="140"/>
      <c r="AH9" s="140"/>
      <c r="AI9" s="140"/>
      <c r="AJ9" s="140"/>
      <c r="AK9" s="141"/>
      <c r="AL9" s="141"/>
      <c r="AM9" s="141"/>
      <c r="AN9" s="141"/>
    </row>
    <row r="10" spans="2:40" ht="24.95" customHeight="1">
      <c r="C10" s="142">
        <v>52087.87</v>
      </c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03"/>
      <c r="V10" s="103"/>
      <c r="W10" s="103"/>
      <c r="X10" s="103"/>
      <c r="Y10" s="103"/>
      <c r="Z10" s="103"/>
      <c r="AA10" s="103"/>
      <c r="AB10" s="103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</row>
    <row r="11" spans="2:40">
      <c r="C11" s="144" t="s">
        <v>13</v>
      </c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0">
        <f>AC9+U9</f>
        <v>54257.600000000006</v>
      </c>
      <c r="AD11" s="140"/>
      <c r="AE11" s="140"/>
      <c r="AF11" s="140"/>
      <c r="AG11" s="140"/>
      <c r="AH11" s="140"/>
      <c r="AI11" s="140"/>
      <c r="AJ11" s="140"/>
      <c r="AK11" s="141"/>
      <c r="AL11" s="141"/>
      <c r="AM11" s="141"/>
      <c r="AN11" s="141"/>
    </row>
    <row r="12" spans="2:40" ht="32.25" customHeight="1">
      <c r="C12" s="100" t="s">
        <v>93</v>
      </c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2"/>
      <c r="AC12" s="103">
        <v>0</v>
      </c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</row>
    <row r="13" spans="2:40" ht="24.95" customHeight="1">
      <c r="C13" s="144" t="s">
        <v>40</v>
      </c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6">
        <v>5409.7</v>
      </c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</row>
    <row r="14" spans="2:40" ht="27.95" customHeight="1">
      <c r="C14" s="144" t="s">
        <v>67</v>
      </c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1">
        <f>ROUND(AC11+AC12-AC13,2)</f>
        <v>48847.9</v>
      </c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</row>
    <row r="15" spans="2:40" ht="23.25" customHeight="1">
      <c r="C15" s="139" t="s">
        <v>88</v>
      </c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</row>
    <row r="16" spans="2:40" ht="24.95" customHeight="1">
      <c r="C16" s="126"/>
      <c r="D16" s="103"/>
      <c r="E16" s="103"/>
      <c r="F16" s="103"/>
      <c r="G16" s="103"/>
      <c r="H16" s="103"/>
      <c r="I16" s="103"/>
      <c r="J16" s="103"/>
      <c r="K16" s="103"/>
      <c r="L16" s="126"/>
      <c r="M16" s="103"/>
      <c r="N16" s="103"/>
      <c r="O16" s="103"/>
      <c r="P16" s="103"/>
      <c r="Q16" s="103"/>
      <c r="R16" s="103"/>
      <c r="S16" s="103"/>
      <c r="T16" s="103"/>
      <c r="U16" s="126">
        <v>12032.12</v>
      </c>
      <c r="V16" s="103"/>
      <c r="W16" s="103"/>
      <c r="X16" s="103"/>
      <c r="Y16" s="103"/>
      <c r="Z16" s="103"/>
      <c r="AA16" s="103"/>
      <c r="AB16" s="103"/>
      <c r="AC16" s="140">
        <f>ROUND(C16+L16+U16,2)</f>
        <v>12032.12</v>
      </c>
      <c r="AD16" s="140"/>
      <c r="AE16" s="140"/>
      <c r="AF16" s="140"/>
      <c r="AG16" s="140"/>
      <c r="AH16" s="140"/>
      <c r="AI16" s="140"/>
      <c r="AJ16" s="140"/>
      <c r="AK16" s="141"/>
      <c r="AL16" s="141"/>
      <c r="AM16" s="141"/>
      <c r="AN16" s="141"/>
    </row>
    <row r="17" spans="3:60" ht="24.95" customHeight="1">
      <c r="C17" s="145">
        <v>12032.12</v>
      </c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03"/>
      <c r="V17" s="103"/>
      <c r="W17" s="103"/>
      <c r="X17" s="103"/>
      <c r="Y17" s="103"/>
      <c r="Z17" s="103"/>
      <c r="AA17" s="103"/>
      <c r="AB17" s="103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</row>
    <row r="18" spans="3:60" ht="23.25" customHeight="1">
      <c r="C18" s="139" t="s">
        <v>57</v>
      </c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</row>
    <row r="19" spans="3:60" ht="24.95" customHeight="1">
      <c r="C19" s="126"/>
      <c r="D19" s="103"/>
      <c r="E19" s="103"/>
      <c r="F19" s="103"/>
      <c r="G19" s="103"/>
      <c r="H19" s="103"/>
      <c r="I19" s="103"/>
      <c r="J19" s="103"/>
      <c r="K19" s="103"/>
      <c r="L19" s="126"/>
      <c r="M19" s="103"/>
      <c r="N19" s="103"/>
      <c r="O19" s="103"/>
      <c r="P19" s="103"/>
      <c r="Q19" s="103"/>
      <c r="R19" s="103"/>
      <c r="S19" s="103"/>
      <c r="T19" s="103"/>
      <c r="U19" s="126">
        <v>4105.53</v>
      </c>
      <c r="V19" s="103"/>
      <c r="W19" s="103"/>
      <c r="X19" s="103"/>
      <c r="Y19" s="103"/>
      <c r="Z19" s="103"/>
      <c r="AA19" s="103"/>
      <c r="AB19" s="103"/>
      <c r="AC19" s="140">
        <f>ROUND(C19+L19+U19,2)</f>
        <v>4105.53</v>
      </c>
      <c r="AD19" s="140"/>
      <c r="AE19" s="140"/>
      <c r="AF19" s="140"/>
      <c r="AG19" s="140"/>
      <c r="AH19" s="140"/>
      <c r="AI19" s="140"/>
      <c r="AJ19" s="140"/>
      <c r="AK19" s="141"/>
      <c r="AL19" s="141"/>
      <c r="AM19" s="141"/>
      <c r="AN19" s="141"/>
    </row>
    <row r="20" spans="3:60" ht="24.95" customHeight="1">
      <c r="C20" s="145">
        <v>4105.53</v>
      </c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03"/>
      <c r="V20" s="103"/>
      <c r="W20" s="103"/>
      <c r="X20" s="103"/>
      <c r="Y20" s="103"/>
      <c r="Z20" s="103"/>
      <c r="AA20" s="103"/>
      <c r="AB20" s="103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</row>
    <row r="21" spans="3:60" ht="26.25" customHeight="1">
      <c r="C21" s="143" t="s">
        <v>58</v>
      </c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BH21" s="1">
        <v>2725.55</v>
      </c>
    </row>
    <row r="22" spans="3:60" ht="24.95" customHeight="1">
      <c r="C22" s="126"/>
      <c r="D22" s="103"/>
      <c r="E22" s="103"/>
      <c r="F22" s="103"/>
      <c r="G22" s="103"/>
      <c r="H22" s="103"/>
      <c r="I22" s="103"/>
      <c r="J22" s="103"/>
      <c r="K22" s="103"/>
      <c r="L22" s="126"/>
      <c r="M22" s="103"/>
      <c r="N22" s="103"/>
      <c r="O22" s="103"/>
      <c r="P22" s="103"/>
      <c r="Q22" s="103"/>
      <c r="R22" s="103"/>
      <c r="S22" s="103"/>
      <c r="T22" s="103"/>
      <c r="U22" s="126">
        <v>2953.07</v>
      </c>
      <c r="V22" s="103"/>
      <c r="W22" s="103"/>
      <c r="X22" s="103"/>
      <c r="Y22" s="103"/>
      <c r="Z22" s="103"/>
      <c r="AA22" s="103"/>
      <c r="AB22" s="103"/>
      <c r="AC22" s="140">
        <f>ROUND(C22+L22+U22,2)</f>
        <v>2953.07</v>
      </c>
      <c r="AD22" s="140"/>
      <c r="AE22" s="140"/>
      <c r="AF22" s="140"/>
      <c r="AG22" s="140"/>
      <c r="AH22" s="140"/>
      <c r="AI22" s="140"/>
      <c r="AJ22" s="140"/>
      <c r="AK22" s="141"/>
      <c r="AL22" s="141"/>
      <c r="AM22" s="141"/>
      <c r="AN22" s="141"/>
    </row>
    <row r="23" spans="3:60" ht="24.95" customHeight="1">
      <c r="C23" s="145">
        <v>2953.07</v>
      </c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03"/>
      <c r="V23" s="103"/>
      <c r="W23" s="103"/>
      <c r="X23" s="103"/>
      <c r="Y23" s="103"/>
      <c r="Z23" s="103"/>
      <c r="AA23" s="103"/>
      <c r="AB23" s="103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</row>
    <row r="24" spans="3:60" ht="27.75" customHeight="1">
      <c r="C24" s="139" t="s">
        <v>41</v>
      </c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</row>
    <row r="25" spans="3:60" ht="24.95" customHeight="1">
      <c r="C25" s="126"/>
      <c r="D25" s="103"/>
      <c r="E25" s="103"/>
      <c r="F25" s="103"/>
      <c r="G25" s="103"/>
      <c r="H25" s="103"/>
      <c r="I25" s="103"/>
      <c r="J25" s="103"/>
      <c r="K25" s="103"/>
      <c r="L25" s="126"/>
      <c r="M25" s="103"/>
      <c r="N25" s="103"/>
      <c r="O25" s="103"/>
      <c r="P25" s="103"/>
      <c r="Q25" s="103"/>
      <c r="R25" s="103"/>
      <c r="S25" s="103"/>
      <c r="T25" s="103"/>
      <c r="U25" s="126">
        <v>2756.96</v>
      </c>
      <c r="V25" s="103"/>
      <c r="W25" s="103"/>
      <c r="X25" s="103"/>
      <c r="Y25" s="103"/>
      <c r="Z25" s="103"/>
      <c r="AA25" s="103"/>
      <c r="AB25" s="103"/>
      <c r="AC25" s="140">
        <f>ROUND(C25+L25+U25,2)</f>
        <v>2756.96</v>
      </c>
      <c r="AD25" s="140"/>
      <c r="AE25" s="140"/>
      <c r="AF25" s="140"/>
      <c r="AG25" s="140"/>
      <c r="AH25" s="140"/>
      <c r="AI25" s="140"/>
      <c r="AJ25" s="140"/>
      <c r="AK25" s="141"/>
      <c r="AL25" s="141"/>
      <c r="AM25" s="141"/>
      <c r="AN25" s="141"/>
    </row>
    <row r="26" spans="3:60" ht="24.95" customHeight="1">
      <c r="C26" s="145">
        <v>2756.96</v>
      </c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03"/>
      <c r="V26" s="103"/>
      <c r="W26" s="103"/>
      <c r="X26" s="103"/>
      <c r="Y26" s="103"/>
      <c r="Z26" s="103"/>
      <c r="AA26" s="103"/>
      <c r="AB26" s="103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</row>
    <row r="27" spans="3:60" ht="28.5" customHeight="1">
      <c r="C27" s="139" t="s">
        <v>42</v>
      </c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</row>
    <row r="28" spans="3:60" ht="24.95" customHeight="1">
      <c r="C28" s="126"/>
      <c r="D28" s="103"/>
      <c r="E28" s="103"/>
      <c r="F28" s="103"/>
      <c r="G28" s="103"/>
      <c r="H28" s="103"/>
      <c r="I28" s="103"/>
      <c r="J28" s="103"/>
      <c r="K28" s="103"/>
      <c r="L28" s="126"/>
      <c r="M28" s="103"/>
      <c r="N28" s="103"/>
      <c r="O28" s="103"/>
      <c r="P28" s="103"/>
      <c r="Q28" s="103"/>
      <c r="R28" s="103"/>
      <c r="S28" s="103"/>
      <c r="T28" s="103"/>
      <c r="U28" s="126">
        <v>2371.6799999999998</v>
      </c>
      <c r="V28" s="103"/>
      <c r="W28" s="103"/>
      <c r="X28" s="103"/>
      <c r="Y28" s="103"/>
      <c r="Z28" s="103"/>
      <c r="AA28" s="103"/>
      <c r="AB28" s="103"/>
      <c r="AC28" s="140">
        <f>ROUND(C28+L28+U28,2)</f>
        <v>2371.6799999999998</v>
      </c>
      <c r="AD28" s="140"/>
      <c r="AE28" s="140"/>
      <c r="AF28" s="140"/>
      <c r="AG28" s="140"/>
      <c r="AH28" s="140"/>
      <c r="AI28" s="140"/>
      <c r="AJ28" s="140"/>
      <c r="AK28" s="141"/>
      <c r="AL28" s="141"/>
      <c r="AM28" s="141"/>
      <c r="AN28" s="141"/>
    </row>
    <row r="29" spans="3:60" ht="24.95" customHeight="1">
      <c r="C29" s="145">
        <v>2371.6799999999998</v>
      </c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03"/>
      <c r="V29" s="103"/>
      <c r="W29" s="103"/>
      <c r="X29" s="103"/>
      <c r="Y29" s="103"/>
      <c r="Z29" s="103"/>
      <c r="AA29" s="103"/>
      <c r="AB29" s="103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</row>
    <row r="30" spans="3:60" ht="28.5" customHeight="1">
      <c r="C30" s="139" t="s">
        <v>84</v>
      </c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</row>
    <row r="31" spans="3:60" ht="24.95" customHeight="1">
      <c r="C31" s="126"/>
      <c r="D31" s="103"/>
      <c r="E31" s="103"/>
      <c r="F31" s="103"/>
      <c r="G31" s="103"/>
      <c r="H31" s="103"/>
      <c r="I31" s="103"/>
      <c r="J31" s="103"/>
      <c r="K31" s="103"/>
      <c r="L31" s="126"/>
      <c r="M31" s="103"/>
      <c r="N31" s="103"/>
      <c r="O31" s="103"/>
      <c r="P31" s="103"/>
      <c r="Q31" s="103"/>
      <c r="R31" s="103"/>
      <c r="S31" s="103"/>
      <c r="T31" s="103"/>
      <c r="U31" s="126">
        <v>3964.75</v>
      </c>
      <c r="V31" s="103"/>
      <c r="W31" s="103"/>
      <c r="X31" s="103"/>
      <c r="Y31" s="103"/>
      <c r="Z31" s="103"/>
      <c r="AA31" s="103"/>
      <c r="AB31" s="103"/>
      <c r="AC31" s="140">
        <f>ROUND(C31+L31+U31,2)</f>
        <v>3964.75</v>
      </c>
      <c r="AD31" s="140"/>
      <c r="AE31" s="140"/>
      <c r="AF31" s="140"/>
      <c r="AG31" s="140"/>
      <c r="AH31" s="140"/>
      <c r="AI31" s="140"/>
      <c r="AJ31" s="140"/>
      <c r="AK31" s="141"/>
      <c r="AL31" s="141"/>
      <c r="AM31" s="141"/>
      <c r="AN31" s="141"/>
    </row>
    <row r="32" spans="3:60" ht="24.95" customHeight="1">
      <c r="C32" s="145">
        <v>3964.75</v>
      </c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03"/>
      <c r="V32" s="103"/>
      <c r="W32" s="103"/>
      <c r="X32" s="103"/>
      <c r="Y32" s="103"/>
      <c r="Z32" s="103"/>
      <c r="AA32" s="103"/>
      <c r="AB32" s="103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</row>
    <row r="33" spans="3:42" ht="31.5" customHeight="1">
      <c r="C33" s="143" t="s">
        <v>33</v>
      </c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</row>
    <row r="34" spans="3:42">
      <c r="C34" s="150" t="s">
        <v>26</v>
      </c>
      <c r="D34" s="151"/>
      <c r="E34" s="151"/>
      <c r="F34" s="151"/>
      <c r="G34" s="154">
        <f>Dati!B7</f>
        <v>2023</v>
      </c>
      <c r="H34" s="154"/>
      <c r="I34" s="154"/>
      <c r="J34" s="154"/>
      <c r="K34" s="155"/>
      <c r="L34" s="157" t="s">
        <v>91</v>
      </c>
      <c r="M34" s="158"/>
      <c r="N34" s="158"/>
      <c r="O34" s="158"/>
      <c r="P34" s="154">
        <f>Dati!B6</f>
        <v>2024</v>
      </c>
      <c r="Q34" s="154"/>
      <c r="R34" s="154"/>
      <c r="S34" s="154"/>
      <c r="T34" s="155"/>
      <c r="U34" s="163" t="s">
        <v>39</v>
      </c>
      <c r="V34" s="154"/>
      <c r="W34" s="154"/>
      <c r="X34" s="154"/>
      <c r="Y34" s="151"/>
      <c r="Z34" s="151"/>
      <c r="AA34" s="151"/>
      <c r="AB34" s="155"/>
      <c r="AC34" s="148">
        <f>ROUND(C36+L36+U36,2)</f>
        <v>54257.599999999999</v>
      </c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</row>
    <row r="35" spans="3:42" ht="15.75" customHeight="1">
      <c r="C35" s="152"/>
      <c r="D35" s="153"/>
      <c r="E35" s="153"/>
      <c r="F35" s="153"/>
      <c r="G35" s="153"/>
      <c r="H35" s="153"/>
      <c r="I35" s="153"/>
      <c r="J35" s="153"/>
      <c r="K35" s="156"/>
      <c r="L35" s="159"/>
      <c r="M35" s="160"/>
      <c r="N35" s="160"/>
      <c r="O35" s="160"/>
      <c r="P35" s="153"/>
      <c r="Q35" s="153"/>
      <c r="R35" s="153"/>
      <c r="S35" s="153"/>
      <c r="T35" s="156"/>
      <c r="U35" s="117">
        <f>Dati!B7</f>
        <v>2023</v>
      </c>
      <c r="V35" s="118"/>
      <c r="W35" s="118"/>
      <c r="X35" s="118"/>
      <c r="Y35" s="118"/>
      <c r="Z35" s="118"/>
      <c r="AA35" s="118"/>
      <c r="AB35" s="119"/>
      <c r="AC35" s="148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</row>
    <row r="36" spans="3:42" ht="24.95" customHeight="1">
      <c r="C36" s="161">
        <f>ROUND(C9+C19+C22+C25+C28,2)</f>
        <v>0</v>
      </c>
      <c r="D36" s="161"/>
      <c r="E36" s="161"/>
      <c r="F36" s="161"/>
      <c r="G36" s="161"/>
      <c r="H36" s="161"/>
      <c r="I36" s="161"/>
      <c r="J36" s="161"/>
      <c r="K36" s="161"/>
      <c r="L36" s="161">
        <f>ROUND(L31+L28+L25+L22+L19+L16+L9+AC12,2)</f>
        <v>52087.87</v>
      </c>
      <c r="M36" s="161"/>
      <c r="N36" s="161"/>
      <c r="O36" s="161"/>
      <c r="P36" s="161"/>
      <c r="Q36" s="161"/>
      <c r="R36" s="161"/>
      <c r="S36" s="161"/>
      <c r="T36" s="161"/>
      <c r="U36" s="161">
        <v>2169.73</v>
      </c>
      <c r="V36" s="161"/>
      <c r="W36" s="161"/>
      <c r="X36" s="161"/>
      <c r="Y36" s="161"/>
      <c r="Z36" s="161"/>
      <c r="AA36" s="161"/>
      <c r="AB36" s="161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P36" s="19" t="e">
        <f>AC25+#REF!</f>
        <v>#REF!</v>
      </c>
    </row>
    <row r="37" spans="3:42">
      <c r="C37" s="145">
        <f>ROUND(C36+L36,2)</f>
        <v>52087.87</v>
      </c>
      <c r="D37" s="145"/>
      <c r="E37" s="145"/>
      <c r="F37" s="145"/>
      <c r="G37" s="145"/>
      <c r="H37" s="145"/>
      <c r="I37" s="145"/>
      <c r="J37" s="145"/>
      <c r="K37" s="145"/>
      <c r="L37" s="149"/>
      <c r="M37" s="149"/>
      <c r="N37" s="149"/>
      <c r="O37" s="149"/>
      <c r="P37" s="149"/>
      <c r="Q37" s="149"/>
      <c r="R37" s="149"/>
      <c r="S37" s="149"/>
      <c r="T37" s="149"/>
      <c r="U37" s="162"/>
      <c r="V37" s="162"/>
      <c r="W37" s="162"/>
      <c r="X37" s="162"/>
      <c r="Y37" s="162"/>
      <c r="Z37" s="162"/>
      <c r="AA37" s="162"/>
      <c r="AB37" s="162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</row>
    <row r="39" spans="3:42">
      <c r="T39" s="17" t="s">
        <v>95</v>
      </c>
      <c r="U39" s="98" t="e">
        <f>#REF!-'1-M.O.F. PA '!U36</f>
        <v>#REF!</v>
      </c>
      <c r="V39" s="99"/>
      <c r="W39" s="99"/>
      <c r="X39" s="99"/>
      <c r="Y39" s="99"/>
      <c r="Z39" s="99"/>
      <c r="AA39" s="99"/>
      <c r="AB39" s="99"/>
    </row>
    <row r="40" spans="3:42">
      <c r="T40" s="17" t="s">
        <v>96</v>
      </c>
      <c r="U40" s="98">
        <f>'Piano di riparto'!G12-'1-M.O.F. PA '!U36</f>
        <v>-2169.73</v>
      </c>
      <c r="V40" s="99"/>
      <c r="W40" s="99"/>
      <c r="X40" s="99"/>
      <c r="Y40" s="99"/>
      <c r="Z40" s="99"/>
      <c r="AA40" s="99"/>
      <c r="AB40" s="99"/>
    </row>
    <row r="41" spans="3:42">
      <c r="AC41" s="18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</row>
  </sheetData>
  <mergeCells count="88">
    <mergeCell ref="C15:AN15"/>
    <mergeCell ref="C16:K16"/>
    <mergeCell ref="L16:T16"/>
    <mergeCell ref="U16:AB17"/>
    <mergeCell ref="AC16:AN17"/>
    <mergeCell ref="C17:T17"/>
    <mergeCell ref="AC34:AN37"/>
    <mergeCell ref="U35:AB35"/>
    <mergeCell ref="C34:F35"/>
    <mergeCell ref="G34:K35"/>
    <mergeCell ref="L34:O35"/>
    <mergeCell ref="U36:AB37"/>
    <mergeCell ref="C37:T37"/>
    <mergeCell ref="C36:K36"/>
    <mergeCell ref="L36:T36"/>
    <mergeCell ref="P34:T35"/>
    <mergeCell ref="U34:AB34"/>
    <mergeCell ref="C33:AN33"/>
    <mergeCell ref="L28:T28"/>
    <mergeCell ref="U28:AB29"/>
    <mergeCell ref="C27:AN27"/>
    <mergeCell ref="C28:K28"/>
    <mergeCell ref="AC28:AN29"/>
    <mergeCell ref="C29:T29"/>
    <mergeCell ref="AC31:AN32"/>
    <mergeCell ref="C32:T32"/>
    <mergeCell ref="AC22:AN23"/>
    <mergeCell ref="C23:T23"/>
    <mergeCell ref="L25:T25"/>
    <mergeCell ref="U25:AB26"/>
    <mergeCell ref="AC25:AN26"/>
    <mergeCell ref="C26:T26"/>
    <mergeCell ref="C24:AN24"/>
    <mergeCell ref="C25:K25"/>
    <mergeCell ref="C21:AN21"/>
    <mergeCell ref="C22:K22"/>
    <mergeCell ref="L22:T22"/>
    <mergeCell ref="U22:AB23"/>
    <mergeCell ref="C11:AB11"/>
    <mergeCell ref="AC11:AN11"/>
    <mergeCell ref="C19:K19"/>
    <mergeCell ref="L19:T19"/>
    <mergeCell ref="U19:AB20"/>
    <mergeCell ref="AC19:AN20"/>
    <mergeCell ref="C20:T20"/>
    <mergeCell ref="C13:AB13"/>
    <mergeCell ref="AC13:AN13"/>
    <mergeCell ref="C14:AB14"/>
    <mergeCell ref="AC14:AN14"/>
    <mergeCell ref="C18:AN18"/>
    <mergeCell ref="AA3:AF3"/>
    <mergeCell ref="AG3:AH3"/>
    <mergeCell ref="C30:AN30"/>
    <mergeCell ref="C31:K31"/>
    <mergeCell ref="L31:T31"/>
    <mergeCell ref="U31:AB32"/>
    <mergeCell ref="AI3:AN3"/>
    <mergeCell ref="C3:H3"/>
    <mergeCell ref="I3:J3"/>
    <mergeCell ref="K3:P3"/>
    <mergeCell ref="Q3:R3"/>
    <mergeCell ref="S3:X3"/>
    <mergeCell ref="Y3:Z3"/>
    <mergeCell ref="AC9:AN10"/>
    <mergeCell ref="C10:T10"/>
    <mergeCell ref="C5:AN5"/>
    <mergeCell ref="C1:K1"/>
    <mergeCell ref="L1:AE1"/>
    <mergeCell ref="AF1:AN1"/>
    <mergeCell ref="C2:K2"/>
    <mergeCell ref="L2:AE2"/>
    <mergeCell ref="AF2:AN2"/>
    <mergeCell ref="U40:AB40"/>
    <mergeCell ref="C12:AB12"/>
    <mergeCell ref="AC12:AN12"/>
    <mergeCell ref="U39:AB39"/>
    <mergeCell ref="C4:AN4"/>
    <mergeCell ref="G6:K7"/>
    <mergeCell ref="L6:O7"/>
    <mergeCell ref="P6:T7"/>
    <mergeCell ref="U6:AB6"/>
    <mergeCell ref="C8:AN8"/>
    <mergeCell ref="U7:AB7"/>
    <mergeCell ref="C6:F7"/>
    <mergeCell ref="AC6:AN7"/>
    <mergeCell ref="C9:K9"/>
    <mergeCell ref="L9:T9"/>
    <mergeCell ref="U9:AB10"/>
  </mergeCells>
  <conditionalFormatting sqref="C9:T9 C19:Z19 C22:T22 C25:Z25 C28:T28">
    <cfRule type="cellIs" dxfId="12" priority="15" operator="notEqual">
      <formula>0</formula>
    </cfRule>
  </conditionalFormatting>
  <conditionalFormatting sqref="U9:Z9">
    <cfRule type="cellIs" dxfId="11" priority="14" operator="notEqual">
      <formula>0</formula>
    </cfRule>
  </conditionalFormatting>
  <conditionalFormatting sqref="U22:Z22">
    <cfRule type="cellIs" dxfId="10" priority="13" operator="notEqual">
      <formula>0</formula>
    </cfRule>
  </conditionalFormatting>
  <conditionalFormatting sqref="U28:Z28">
    <cfRule type="cellIs" dxfId="9" priority="12" operator="notEqual">
      <formula>0</formula>
    </cfRule>
  </conditionalFormatting>
  <conditionalFormatting sqref="C28:K28">
    <cfRule type="cellIs" dxfId="8" priority="11" operator="notEqual">
      <formula>0</formula>
    </cfRule>
  </conditionalFormatting>
  <conditionalFormatting sqref="L28:T28">
    <cfRule type="cellIs" dxfId="7" priority="10" operator="notEqual">
      <formula>0</formula>
    </cfRule>
  </conditionalFormatting>
  <conditionalFormatting sqref="U25:Z25">
    <cfRule type="cellIs" dxfId="6" priority="9" operator="notEqual">
      <formula>0</formula>
    </cfRule>
  </conditionalFormatting>
  <conditionalFormatting sqref="U31:Z31">
    <cfRule type="cellIs" dxfId="5" priority="7" operator="notEqual">
      <formula>0</formula>
    </cfRule>
  </conditionalFormatting>
  <conditionalFormatting sqref="C16:Z16">
    <cfRule type="cellIs" dxfId="4" priority="4" operator="notEqual">
      <formula>0</formula>
    </cfRule>
  </conditionalFormatting>
  <conditionalFormatting sqref="C31:K31">
    <cfRule type="cellIs" dxfId="3" priority="3" operator="notEqual">
      <formula>0</formula>
    </cfRule>
  </conditionalFormatting>
  <conditionalFormatting sqref="L31:T31">
    <cfRule type="cellIs" dxfId="2" priority="2" operator="notEqual">
      <formula>0</formula>
    </cfRule>
  </conditionalFormatting>
  <conditionalFormatting sqref="L31:T31">
    <cfRule type="cellIs" dxfId="1" priority="1" operator="notEqual">
      <formula>0</formula>
    </cfRule>
  </conditionalFormatting>
  <printOptions horizontalCentered="1"/>
  <pageMargins left="0.27559055118110237" right="0.19685039370078741" top="0.59055118110236227" bottom="0" header="0.31496062992125984" footer="0.31496062992125984"/>
  <pageSetup paperSize="9" scale="89" orientation="portrait" r:id="rId1"/>
  <headerFooter>
    <oddHeader>&amp;RALLEGATO 1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3">
    <tabColor rgb="FF00B0F0"/>
  </sheetPr>
  <dimension ref="A1:AN50"/>
  <sheetViews>
    <sheetView showGridLines="0" tabSelected="1" topLeftCell="A24" zoomScaleNormal="100" workbookViewId="0">
      <selection activeCell="AR16" sqref="AR16"/>
    </sheetView>
  </sheetViews>
  <sheetFormatPr defaultColWidth="8.88671875" defaultRowHeight="14.25"/>
  <cols>
    <col min="1" max="10" width="2" style="1" customWidth="1"/>
    <col min="11" max="11" width="4.109375" style="1" customWidth="1"/>
    <col min="12" max="19" width="2" style="1" customWidth="1"/>
    <col min="20" max="20" width="2.6640625" style="1" customWidth="1"/>
    <col min="21" max="21" width="2.88671875" style="1" customWidth="1"/>
    <col min="22" max="22" width="2" style="1" customWidth="1"/>
    <col min="23" max="23" width="3" style="1" customWidth="1"/>
    <col min="24" max="24" width="2.6640625" style="1" customWidth="1"/>
    <col min="25" max="28" width="2" style="1" customWidth="1"/>
    <col min="29" max="29" width="2.44140625" style="1" customWidth="1"/>
    <col min="30" max="37" width="2" style="1" customWidth="1"/>
    <col min="38" max="38" width="6" style="1" customWidth="1"/>
    <col min="39" max="39" width="2" style="1" customWidth="1"/>
    <col min="40" max="40" width="9.21875" style="1" customWidth="1"/>
    <col min="41" max="98" width="2" style="1" customWidth="1"/>
    <col min="99" max="16384" width="8.88671875" style="1"/>
  </cols>
  <sheetData>
    <row r="1" spans="1:38" hidden="1">
      <c r="A1" s="205"/>
      <c r="B1" s="206"/>
      <c r="C1" s="206"/>
      <c r="D1" s="206"/>
      <c r="E1" s="206"/>
      <c r="F1" s="206"/>
      <c r="G1" s="206"/>
      <c r="H1" s="206"/>
      <c r="I1" s="207"/>
      <c r="J1" s="208" t="s">
        <v>12</v>
      </c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10"/>
      <c r="AD1" s="217"/>
      <c r="AE1" s="217"/>
      <c r="AF1" s="217"/>
      <c r="AG1" s="217"/>
      <c r="AH1" s="217"/>
      <c r="AI1" s="217"/>
      <c r="AJ1" s="217"/>
      <c r="AK1" s="217"/>
      <c r="AL1" s="218"/>
    </row>
    <row r="2" spans="1:38" hidden="1">
      <c r="A2" s="165">
        <f>ROUND([3]Dati!L4,3)</f>
        <v>100</v>
      </c>
      <c r="B2" s="165"/>
      <c r="C2" s="165"/>
      <c r="D2" s="165"/>
      <c r="E2" s="165"/>
      <c r="F2" s="165"/>
      <c r="G2" s="166"/>
      <c r="H2" s="166"/>
      <c r="I2" s="165">
        <f>ROUND([3]Dati!H9,3)</f>
        <v>24.2</v>
      </c>
      <c r="J2" s="165"/>
      <c r="K2" s="165"/>
      <c r="L2" s="165"/>
      <c r="M2" s="165"/>
      <c r="N2" s="165"/>
      <c r="O2" s="166"/>
      <c r="P2" s="166"/>
      <c r="Q2" s="165">
        <f>ROUND([3]Dati!AD9,3)</f>
        <v>8.5</v>
      </c>
      <c r="R2" s="165"/>
      <c r="S2" s="165"/>
      <c r="T2" s="165"/>
      <c r="U2" s="165"/>
      <c r="V2" s="165"/>
      <c r="W2" s="166"/>
      <c r="X2" s="166"/>
      <c r="Y2" s="165">
        <f>ROUND([3]Dati!N9,3)</f>
        <v>132.69999999999999</v>
      </c>
      <c r="Z2" s="165"/>
      <c r="AA2" s="165"/>
      <c r="AB2" s="165"/>
      <c r="AC2" s="165"/>
      <c r="AD2" s="165"/>
      <c r="AE2" s="166"/>
      <c r="AF2" s="166"/>
      <c r="AG2" s="165">
        <f>ROUND([3]Dati!N10,3)</f>
        <v>1.327</v>
      </c>
      <c r="AH2" s="165"/>
      <c r="AI2" s="165"/>
      <c r="AJ2" s="165"/>
      <c r="AK2" s="165"/>
      <c r="AL2" s="165"/>
    </row>
    <row r="3" spans="1:38">
      <c r="A3" s="224" t="s">
        <v>15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</row>
    <row r="4" spans="1:38" ht="18" customHeight="1">
      <c r="A4" s="225"/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L4" s="225"/>
    </row>
    <row r="5" spans="1:38" ht="18.7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2"/>
      <c r="P5" s="174">
        <f>'1-M.O.F. PA '!C1</f>
        <v>2023</v>
      </c>
      <c r="Q5" s="174"/>
      <c r="R5" s="174"/>
      <c r="S5" s="174"/>
      <c r="T5" s="10" t="s">
        <v>56</v>
      </c>
      <c r="U5" s="170">
        <f>'1-M.O.F. PA '!AF1</f>
        <v>2024</v>
      </c>
      <c r="V5" s="170"/>
      <c r="W5" s="170"/>
      <c r="X5" s="170"/>
      <c r="AD5" s="9"/>
      <c r="AE5" s="9"/>
      <c r="AF5" s="9"/>
      <c r="AG5" s="9"/>
      <c r="AH5" s="9"/>
      <c r="AI5" s="9"/>
      <c r="AJ5" s="9"/>
    </row>
    <row r="6" spans="1:38" ht="23.25" customHeight="1">
      <c r="A6" s="219" t="s">
        <v>16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19"/>
    </row>
    <row r="7" spans="1:38" ht="23.25" customHeight="1">
      <c r="A7" s="195" t="s">
        <v>18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72">
        <v>0</v>
      </c>
      <c r="R7" s="172"/>
      <c r="S7" s="172"/>
      <c r="T7" s="172"/>
      <c r="U7" s="172"/>
      <c r="V7" s="173">
        <v>1220</v>
      </c>
      <c r="W7" s="173"/>
      <c r="X7" s="173"/>
      <c r="Y7" s="173"/>
      <c r="Z7" s="173"/>
      <c r="AA7" s="173"/>
      <c r="AB7" s="220">
        <f>ROUND(Q7*V7,2)</f>
        <v>0</v>
      </c>
      <c r="AC7" s="220"/>
      <c r="AD7" s="220"/>
      <c r="AE7" s="220"/>
      <c r="AF7" s="220"/>
      <c r="AG7" s="220"/>
      <c r="AH7" s="220"/>
      <c r="AI7" s="220"/>
      <c r="AJ7" s="220"/>
      <c r="AK7" s="220"/>
      <c r="AL7" s="220"/>
    </row>
    <row r="8" spans="1:38">
      <c r="A8" s="195" t="s">
        <v>19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72">
        <v>0</v>
      </c>
      <c r="R8" s="172"/>
      <c r="S8" s="172"/>
      <c r="T8" s="172"/>
      <c r="U8" s="172"/>
      <c r="V8" s="173">
        <v>820</v>
      </c>
      <c r="W8" s="173"/>
      <c r="X8" s="173"/>
      <c r="Y8" s="173"/>
      <c r="Z8" s="173"/>
      <c r="AA8" s="173"/>
      <c r="AB8" s="220">
        <f>ROUND(Q8*V8,2)</f>
        <v>0</v>
      </c>
      <c r="AC8" s="220"/>
      <c r="AD8" s="220"/>
      <c r="AE8" s="220"/>
      <c r="AF8" s="220"/>
      <c r="AG8" s="220"/>
      <c r="AH8" s="220"/>
      <c r="AI8" s="220"/>
      <c r="AJ8" s="220"/>
      <c r="AK8" s="220"/>
      <c r="AL8" s="220"/>
    </row>
    <row r="9" spans="1:38" ht="15" customHeight="1">
      <c r="A9" s="167" t="s">
        <v>17</v>
      </c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8">
        <v>1</v>
      </c>
      <c r="R9" s="168"/>
      <c r="S9" s="168"/>
      <c r="T9" s="168"/>
      <c r="U9" s="168"/>
      <c r="V9" s="171">
        <v>750</v>
      </c>
      <c r="W9" s="171"/>
      <c r="X9" s="171"/>
      <c r="Y9" s="171"/>
      <c r="Z9" s="171"/>
      <c r="AA9" s="171"/>
      <c r="AB9" s="141">
        <f>ROUND(Q9*V9,2)</f>
        <v>750</v>
      </c>
      <c r="AC9" s="141"/>
      <c r="AD9" s="141"/>
      <c r="AE9" s="141"/>
      <c r="AF9" s="141"/>
      <c r="AG9" s="141"/>
      <c r="AH9" s="141"/>
      <c r="AI9" s="141"/>
      <c r="AJ9" s="141"/>
      <c r="AK9" s="141"/>
      <c r="AL9" s="141"/>
    </row>
    <row r="10" spans="1:38">
      <c r="A10" s="167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9"/>
      <c r="R10" s="169"/>
      <c r="S10" s="169"/>
      <c r="T10" s="169"/>
      <c r="U10" s="169"/>
      <c r="V10" s="171"/>
      <c r="W10" s="171"/>
      <c r="X10" s="171"/>
      <c r="Y10" s="171"/>
      <c r="Z10" s="171"/>
      <c r="AA10" s="17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</row>
    <row r="11" spans="1:38" ht="11.25" customHeight="1">
      <c r="A11" s="167"/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9"/>
      <c r="R11" s="169"/>
      <c r="S11" s="169"/>
      <c r="T11" s="169"/>
      <c r="U11" s="169"/>
      <c r="V11" s="171"/>
      <c r="W11" s="171"/>
      <c r="X11" s="171"/>
      <c r="Y11" s="171"/>
      <c r="Z11" s="171"/>
      <c r="AA11" s="17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</row>
    <row r="12" spans="1:38" ht="10.5" customHeight="1">
      <c r="A12" s="167"/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9"/>
      <c r="R12" s="169"/>
      <c r="S12" s="169"/>
      <c r="T12" s="169"/>
      <c r="U12" s="169"/>
      <c r="V12" s="171"/>
      <c r="W12" s="171"/>
      <c r="X12" s="171"/>
      <c r="Y12" s="171"/>
      <c r="Z12" s="171"/>
      <c r="AA12" s="17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</row>
    <row r="13" spans="1:38" ht="34.5" customHeight="1">
      <c r="A13" s="167"/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9"/>
      <c r="R13" s="169"/>
      <c r="S13" s="169"/>
      <c r="T13" s="169"/>
      <c r="U13" s="169"/>
      <c r="V13" s="171"/>
      <c r="W13" s="171"/>
      <c r="X13" s="171"/>
      <c r="Y13" s="171"/>
      <c r="Z13" s="171"/>
      <c r="AA13" s="17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</row>
    <row r="14" spans="1:38" ht="30.75" customHeight="1">
      <c r="A14" s="211" t="s">
        <v>126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3"/>
      <c r="Q14" s="221"/>
      <c r="R14" s="222"/>
      <c r="S14" s="222"/>
      <c r="T14" s="222"/>
      <c r="U14" s="223"/>
      <c r="V14" s="229"/>
      <c r="W14" s="230"/>
      <c r="X14" s="230"/>
      <c r="Y14" s="230"/>
      <c r="Z14" s="230"/>
      <c r="AA14" s="231"/>
      <c r="AB14" s="220">
        <v>1023</v>
      </c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</row>
    <row r="15" spans="1:38" ht="30" customHeight="1">
      <c r="A15" s="167" t="s">
        <v>20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240">
        <v>106</v>
      </c>
      <c r="R15" s="240"/>
      <c r="S15" s="240"/>
      <c r="T15" s="240"/>
      <c r="U15" s="240"/>
      <c r="V15" s="171">
        <v>30</v>
      </c>
      <c r="W15" s="171"/>
      <c r="X15" s="171"/>
      <c r="Y15" s="171"/>
      <c r="Z15" s="171"/>
      <c r="AA15" s="171"/>
      <c r="AB15" s="141">
        <f>ROUND(Q15*V15,2)</f>
        <v>3180</v>
      </c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</row>
    <row r="16" spans="1:38" ht="26.25" customHeight="1">
      <c r="A16" s="144" t="s">
        <v>78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1">
        <f>SUM(AB9:AL15)</f>
        <v>4953</v>
      </c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</row>
    <row r="17" spans="1:40" ht="27" customHeight="1">
      <c r="A17" s="164" t="str">
        <f>A22</f>
        <v>INDENNITA' di DIREZIONE  (parte fissa)  al SOSTITUTO D.S.G.A.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</row>
    <row r="18" spans="1:40" ht="20.25" customHeight="1">
      <c r="A18" s="179" t="s">
        <v>66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1"/>
    </row>
    <row r="19" spans="1:40" ht="21" customHeight="1">
      <c r="A19" s="175" t="s">
        <v>21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8"/>
      <c r="AB19" s="177">
        <v>2764.2</v>
      </c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</row>
    <row r="20" spans="1:40" ht="21" customHeight="1">
      <c r="A20" s="175" t="s">
        <v>65</v>
      </c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82">
        <v>87.5</v>
      </c>
      <c r="X20" s="183"/>
      <c r="Y20" s="7" t="s">
        <v>22</v>
      </c>
      <c r="Z20" s="187">
        <v>12</v>
      </c>
      <c r="AA20" s="187"/>
      <c r="AB20" s="184">
        <v>1050</v>
      </c>
      <c r="AC20" s="185"/>
      <c r="AD20" s="185"/>
      <c r="AE20" s="185"/>
      <c r="AF20" s="185"/>
      <c r="AG20" s="185"/>
      <c r="AH20" s="185"/>
      <c r="AI20" s="185"/>
      <c r="AJ20" s="185"/>
      <c r="AK20" s="185"/>
      <c r="AL20" s="186"/>
    </row>
    <row r="21" spans="1:40" ht="18.75" customHeight="1">
      <c r="A21" s="179" t="s">
        <v>64</v>
      </c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1"/>
    </row>
    <row r="22" spans="1:40" ht="21" customHeight="1">
      <c r="A22" s="178" t="str">
        <f>A27</f>
        <v>INDENNITA' di DIREZIONE  (parte fissa)  al SOSTITUTO D.S.G.A.</v>
      </c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88">
        <f>ROUND(AB19-AB20,2)</f>
        <v>1714.2</v>
      </c>
      <c r="AC22" s="189"/>
      <c r="AD22" s="189"/>
      <c r="AE22" s="189"/>
      <c r="AF22" s="189"/>
      <c r="AG22" s="189"/>
      <c r="AH22" s="189"/>
      <c r="AI22" s="189"/>
      <c r="AJ22" s="189"/>
      <c r="AK22" s="189"/>
      <c r="AL22" s="190"/>
    </row>
    <row r="23" spans="1:40" ht="21" customHeight="1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</row>
    <row r="24" spans="1:40" ht="14.25" customHeight="1">
      <c r="A24" s="191" t="s">
        <v>36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  <c r="AA24" s="193"/>
      <c r="AB24" s="194">
        <v>0</v>
      </c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N24" s="1" t="s">
        <v>89</v>
      </c>
    </row>
    <row r="25" spans="1:40" ht="21" customHeight="1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</row>
    <row r="26" spans="1:40" ht="14.25" customHeight="1">
      <c r="A26" s="237" t="str">
        <f>A16</f>
        <v>INDENNITA'  D.S.G.A. (parte variabile)</v>
      </c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8"/>
      <c r="AA26" s="239"/>
      <c r="AB26" s="141">
        <f>AB7+AB8+AB9+AB14+AB15</f>
        <v>4953</v>
      </c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</row>
    <row r="27" spans="1:40" ht="21" customHeight="1">
      <c r="A27" s="232" t="s">
        <v>63</v>
      </c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  <c r="Z27" s="233"/>
      <c r="AA27" s="234"/>
      <c r="AB27" s="236">
        <f>AB22</f>
        <v>1714.2</v>
      </c>
      <c r="AC27" s="236"/>
      <c r="AD27" s="236"/>
      <c r="AE27" s="236"/>
      <c r="AF27" s="236"/>
      <c r="AG27" s="236"/>
      <c r="AH27" s="236"/>
      <c r="AI27" s="236"/>
      <c r="AJ27" s="236"/>
      <c r="AK27" s="236"/>
      <c r="AL27" s="236"/>
    </row>
    <row r="28" spans="1:40" ht="14.25" customHeight="1">
      <c r="A28" s="191" t="s">
        <v>35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3"/>
      <c r="AB28" s="214">
        <f>AB26+AB27</f>
        <v>6667.2</v>
      </c>
      <c r="AC28" s="215"/>
      <c r="AD28" s="215"/>
      <c r="AE28" s="215"/>
      <c r="AF28" s="215"/>
      <c r="AG28" s="215"/>
      <c r="AH28" s="215"/>
      <c r="AI28" s="215"/>
      <c r="AJ28" s="215"/>
      <c r="AK28" s="215"/>
      <c r="AL28" s="216"/>
      <c r="AN28" s="1" t="s">
        <v>90</v>
      </c>
    </row>
    <row r="29" spans="1:40" ht="33" customHeight="1">
      <c r="A29" s="164" t="s">
        <v>62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</row>
    <row r="30" spans="1:40" ht="30.75" customHeight="1">
      <c r="A30" s="200" t="s">
        <v>23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199">
        <v>6095.8</v>
      </c>
      <c r="O30" s="199"/>
      <c r="P30" s="199"/>
      <c r="Q30" s="199"/>
      <c r="R30" s="6" t="s">
        <v>24</v>
      </c>
      <c r="S30" s="196">
        <v>12</v>
      </c>
      <c r="T30" s="196"/>
      <c r="U30" s="196"/>
      <c r="V30" s="6" t="s">
        <v>24</v>
      </c>
      <c r="W30" s="196">
        <v>30</v>
      </c>
      <c r="X30" s="196"/>
      <c r="Y30" s="196"/>
      <c r="Z30" s="196"/>
      <c r="AA30" s="3" t="s">
        <v>31</v>
      </c>
      <c r="AB30" s="199">
        <f>ROUND(N30/S30/W30,2)</f>
        <v>16.93</v>
      </c>
      <c r="AC30" s="199"/>
      <c r="AD30" s="199"/>
      <c r="AE30" s="235" t="s">
        <v>61</v>
      </c>
      <c r="AF30" s="235"/>
      <c r="AG30" s="235"/>
      <c r="AH30" s="235"/>
      <c r="AI30" s="235"/>
      <c r="AJ30" s="235"/>
      <c r="AK30" s="204">
        <v>30</v>
      </c>
      <c r="AL30" s="204"/>
    </row>
    <row r="31" spans="1:40">
      <c r="A31" s="197" t="s">
        <v>60</v>
      </c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201">
        <f>ROUND(AK30*AB30,2)</f>
        <v>507.9</v>
      </c>
      <c r="AC31" s="202"/>
      <c r="AD31" s="202"/>
      <c r="AE31" s="202"/>
      <c r="AF31" s="202"/>
      <c r="AG31" s="202"/>
      <c r="AH31" s="202"/>
      <c r="AI31" s="202"/>
      <c r="AJ31" s="202"/>
      <c r="AK31" s="202"/>
      <c r="AL31" s="203"/>
    </row>
    <row r="32" spans="1:40">
      <c r="A32" s="116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</row>
    <row r="33" spans="1:38">
      <c r="A33" s="197" t="s">
        <v>59</v>
      </c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8">
        <f>ROUND(AB24+AB28+AB31,2)</f>
        <v>7175.1</v>
      </c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</row>
    <row r="35" spans="1:38">
      <c r="A35" s="226" t="s">
        <v>26</v>
      </c>
      <c r="B35" s="226"/>
      <c r="C35" s="226"/>
      <c r="D35" s="226"/>
      <c r="E35" s="226"/>
      <c r="F35" s="195" t="s">
        <v>38</v>
      </c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227">
        <f>ROUND(AB16/12*4,2)</f>
        <v>1651</v>
      </c>
      <c r="V35" s="227"/>
      <c r="W35" s="227"/>
      <c r="X35" s="227"/>
      <c r="Y35" s="227"/>
      <c r="Z35" s="227"/>
      <c r="AA35" s="227"/>
      <c r="AB35" s="141">
        <f>ROUND(U35+U36+U37,2)</f>
        <v>1820.3</v>
      </c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</row>
    <row r="36" spans="1:38">
      <c r="A36" s="226"/>
      <c r="B36" s="226"/>
      <c r="C36" s="226"/>
      <c r="D36" s="226"/>
      <c r="E36" s="226"/>
      <c r="F36" s="195" t="s">
        <v>28</v>
      </c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227">
        <f>ROUND(AB24/12*4,2)</f>
        <v>0</v>
      </c>
      <c r="V36" s="227"/>
      <c r="W36" s="227"/>
      <c r="X36" s="227"/>
      <c r="Y36" s="227"/>
      <c r="Z36" s="227"/>
      <c r="AA36" s="227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</row>
    <row r="37" spans="1:38">
      <c r="A37" s="226"/>
      <c r="B37" s="226"/>
      <c r="C37" s="226"/>
      <c r="D37" s="226"/>
      <c r="E37" s="226"/>
      <c r="F37" s="195" t="s">
        <v>27</v>
      </c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227">
        <f>ROUND(AB31/12*4,2)</f>
        <v>169.3</v>
      </c>
      <c r="V37" s="227"/>
      <c r="W37" s="227"/>
      <c r="X37" s="227"/>
      <c r="Y37" s="227"/>
      <c r="Z37" s="227"/>
      <c r="AA37" s="227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</row>
    <row r="38" spans="1:38" ht="4.5" customHeight="1"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</row>
    <row r="39" spans="1:38">
      <c r="A39" s="226" t="s">
        <v>29</v>
      </c>
      <c r="B39" s="226"/>
      <c r="C39" s="226"/>
      <c r="D39" s="226"/>
      <c r="E39" s="226"/>
      <c r="F39" s="195" t="s">
        <v>38</v>
      </c>
      <c r="G39" s="195"/>
      <c r="H39" s="195"/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227">
        <f>ROUND(AB28/12*8,2)</f>
        <v>4444.8</v>
      </c>
      <c r="V39" s="227"/>
      <c r="W39" s="227"/>
      <c r="X39" s="227"/>
      <c r="Y39" s="227"/>
      <c r="Z39" s="227"/>
      <c r="AA39" s="227"/>
      <c r="AB39" s="141">
        <f>ROUND(U39+U40+U41,2)</f>
        <v>4783.3999999999996</v>
      </c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</row>
    <row r="40" spans="1:38">
      <c r="A40" s="226"/>
      <c r="B40" s="226"/>
      <c r="C40" s="226"/>
      <c r="D40" s="226"/>
      <c r="E40" s="226"/>
      <c r="F40" s="195" t="s">
        <v>28</v>
      </c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227">
        <f>ROUND(AB24/12*8,2)</f>
        <v>0</v>
      </c>
      <c r="V40" s="227"/>
      <c r="W40" s="227"/>
      <c r="X40" s="227"/>
      <c r="Y40" s="227"/>
      <c r="Z40" s="227"/>
      <c r="AA40" s="227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</row>
    <row r="41" spans="1:38">
      <c r="A41" s="226"/>
      <c r="B41" s="226"/>
      <c r="C41" s="226"/>
      <c r="D41" s="226"/>
      <c r="E41" s="226"/>
      <c r="F41" s="195" t="s">
        <v>27</v>
      </c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227">
        <f>ROUND(AB31/12*8,2)</f>
        <v>338.6</v>
      </c>
      <c r="V41" s="227"/>
      <c r="W41" s="227"/>
      <c r="X41" s="227"/>
      <c r="Y41" s="227"/>
      <c r="Z41" s="227"/>
      <c r="AA41" s="227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</row>
    <row r="42" spans="1:38" ht="6.75" customHeight="1"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</row>
    <row r="43" spans="1:38" ht="43.5" customHeight="1">
      <c r="A43" s="144" t="s">
        <v>25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1">
        <f>ROUND(AB35+AB39,2)</f>
        <v>6603.7</v>
      </c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</row>
    <row r="48" spans="1:38">
      <c r="C48" s="1" t="s">
        <v>129</v>
      </c>
      <c r="K48" s="1" t="s">
        <v>130</v>
      </c>
    </row>
    <row r="49" spans="3:13">
      <c r="C49" s="1" t="s">
        <v>127</v>
      </c>
      <c r="G49" s="228">
        <v>6095.8</v>
      </c>
      <c r="H49" s="228"/>
      <c r="I49" s="228"/>
      <c r="J49" s="228"/>
      <c r="K49" s="228"/>
      <c r="L49" s="228"/>
      <c r="M49" s="228"/>
    </row>
    <row r="50" spans="3:13">
      <c r="C50" s="1" t="s">
        <v>128</v>
      </c>
      <c r="I50" s="241">
        <v>507.9</v>
      </c>
      <c r="J50" s="241"/>
      <c r="K50" s="241"/>
    </row>
  </sheetData>
  <mergeCells count="92">
    <mergeCell ref="G49:M49"/>
    <mergeCell ref="I50:K50"/>
    <mergeCell ref="U40:AA40"/>
    <mergeCell ref="V14:AA14"/>
    <mergeCell ref="U36:AA36"/>
    <mergeCell ref="A27:AA27"/>
    <mergeCell ref="A35:E37"/>
    <mergeCell ref="A32:AL32"/>
    <mergeCell ref="U35:AA35"/>
    <mergeCell ref="U37:AA37"/>
    <mergeCell ref="F35:T35"/>
    <mergeCell ref="AE30:AJ30"/>
    <mergeCell ref="AB27:AL27"/>
    <mergeCell ref="AB26:AL26"/>
    <mergeCell ref="A26:AA26"/>
    <mergeCell ref="Q15:U15"/>
    <mergeCell ref="F40:T40"/>
    <mergeCell ref="A43:AA43"/>
    <mergeCell ref="AB43:AL43"/>
    <mergeCell ref="A3:AL4"/>
    <mergeCell ref="A39:E41"/>
    <mergeCell ref="F39:T39"/>
    <mergeCell ref="U39:AA39"/>
    <mergeCell ref="AB39:AL41"/>
    <mergeCell ref="A8:P8"/>
    <mergeCell ref="Q8:U8"/>
    <mergeCell ref="AB8:AL8"/>
    <mergeCell ref="AB9:AL13"/>
    <mergeCell ref="V8:AA8"/>
    <mergeCell ref="AB7:AL7"/>
    <mergeCell ref="F41:T41"/>
    <mergeCell ref="U41:AA41"/>
    <mergeCell ref="A28:AA28"/>
    <mergeCell ref="A29:AL29"/>
    <mergeCell ref="AB28:AL28"/>
    <mergeCell ref="AD1:AL1"/>
    <mergeCell ref="A6:AL6"/>
    <mergeCell ref="A9:P13"/>
    <mergeCell ref="A7:P7"/>
    <mergeCell ref="AB14:AL14"/>
    <mergeCell ref="I2:N2"/>
    <mergeCell ref="O2:P2"/>
    <mergeCell ref="AG2:AL2"/>
    <mergeCell ref="Q14:U14"/>
    <mergeCell ref="AB16:AL16"/>
    <mergeCell ref="A25:AL25"/>
    <mergeCell ref="A18:AL18"/>
    <mergeCell ref="A1:I1"/>
    <mergeCell ref="J1:AC1"/>
    <mergeCell ref="A14:P14"/>
    <mergeCell ref="F37:T37"/>
    <mergeCell ref="AB35:AL37"/>
    <mergeCell ref="F36:T36"/>
    <mergeCell ref="W30:Z30"/>
    <mergeCell ref="S30:U30"/>
    <mergeCell ref="A31:AA31"/>
    <mergeCell ref="AB33:AL33"/>
    <mergeCell ref="A33:AA33"/>
    <mergeCell ref="N30:Q30"/>
    <mergeCell ref="A30:M30"/>
    <mergeCell ref="AB31:AL31"/>
    <mergeCell ref="AB30:AD30"/>
    <mergeCell ref="AK30:AL30"/>
    <mergeCell ref="A23:AL23"/>
    <mergeCell ref="AB22:AL22"/>
    <mergeCell ref="A24:AA24"/>
    <mergeCell ref="AB24:AL24"/>
    <mergeCell ref="A16:AA16"/>
    <mergeCell ref="A19:Z19"/>
    <mergeCell ref="AB19:AL19"/>
    <mergeCell ref="A22:AA22"/>
    <mergeCell ref="A21:AL21"/>
    <mergeCell ref="W20:X20"/>
    <mergeCell ref="AB20:AL20"/>
    <mergeCell ref="Z20:AA20"/>
    <mergeCell ref="A20:V20"/>
    <mergeCell ref="AB15:AL15"/>
    <mergeCell ref="A17:AL17"/>
    <mergeCell ref="A2:F2"/>
    <mergeCell ref="G2:H2"/>
    <mergeCell ref="AE2:AF2"/>
    <mergeCell ref="A15:P15"/>
    <mergeCell ref="Q9:U13"/>
    <mergeCell ref="U5:X5"/>
    <mergeCell ref="V15:AA15"/>
    <mergeCell ref="W2:X2"/>
    <mergeCell ref="Q7:U7"/>
    <mergeCell ref="V7:AA7"/>
    <mergeCell ref="P5:S5"/>
    <mergeCell ref="Y2:AD2"/>
    <mergeCell ref="Q2:V2"/>
    <mergeCell ref="V9:AA13"/>
  </mergeCells>
  <conditionalFormatting sqref="AK30">
    <cfRule type="cellIs" dxfId="0" priority="1" operator="notEqual">
      <formula>0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orientation="portrait" r:id="rId1"/>
  <headerFooter>
    <oddHeader>&amp;RALLEGATO 6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3</vt:i4>
      </vt:variant>
    </vt:vector>
  </HeadingPairs>
  <TitlesOfParts>
    <vt:vector size="9" baseType="lpstr">
      <vt:lpstr>Dati</vt:lpstr>
      <vt:lpstr>Firme Carta intestata</vt:lpstr>
      <vt:lpstr>Ricavo dati org. per Ind. Dir. </vt:lpstr>
      <vt:lpstr>Piano di riparto</vt:lpstr>
      <vt:lpstr>1-M.O.F. PA </vt:lpstr>
      <vt:lpstr>6-Ind.Dir.DSGA e SOST.</vt:lpstr>
      <vt:lpstr>'1-M.O.F. PA '!Area_stampa</vt:lpstr>
      <vt:lpstr>'6-Ind.Dir.DSGA e SOST.'!Area_stampa</vt:lpstr>
      <vt:lpstr>Dati!Area_stampa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 nte</dc:creator>
  <cp:lastModifiedBy>Dsga</cp:lastModifiedBy>
  <cp:lastPrinted>2024-03-21T09:38:37Z</cp:lastPrinted>
  <dcterms:created xsi:type="dcterms:W3CDTF">2014-04-28T07:51:52Z</dcterms:created>
  <dcterms:modified xsi:type="dcterms:W3CDTF">2024-04-22T09:47:09Z</dcterms:modified>
</cp:coreProperties>
</file>