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'Foglio1'!$A$1:$N$64</definedName>
  </definedNames>
  <calcPr fullCalcOnLoad="1"/>
</workbook>
</file>

<file path=xl/sharedStrings.xml><?xml version="1.0" encoding="utf-8"?>
<sst xmlns="http://schemas.openxmlformats.org/spreadsheetml/2006/main" count="75" uniqueCount="75">
  <si>
    <t>Programmazione definitiva</t>
  </si>
  <si>
    <t>Totale impegni</t>
  </si>
  <si>
    <t>Impegni/Spese %</t>
  </si>
  <si>
    <t>Totale generale</t>
  </si>
  <si>
    <t>FONDO RISERVA</t>
  </si>
  <si>
    <t>TOTALE</t>
  </si>
  <si>
    <t>A - ATTIVITA'</t>
  </si>
  <si>
    <t>Totale A/01</t>
  </si>
  <si>
    <t>Totale A/02</t>
  </si>
  <si>
    <t>Totale A/03</t>
  </si>
  <si>
    <t>Totale A/05</t>
  </si>
  <si>
    <t>Totale A/06</t>
  </si>
  <si>
    <t>A  t  t  i  v  i  t  à</t>
  </si>
  <si>
    <t>Totale  attività</t>
  </si>
  <si>
    <t>Totale P/01</t>
  </si>
  <si>
    <t>Totale P/02</t>
  </si>
  <si>
    <t>Totale P/04</t>
  </si>
  <si>
    <t xml:space="preserve">Totale progetti </t>
  </si>
  <si>
    <t>SPESE 2022</t>
  </si>
  <si>
    <t xml:space="preserve">P R O G E T T I </t>
  </si>
  <si>
    <t>A/2/2 -Funzionamento amministrativo</t>
  </si>
  <si>
    <t>A/5/5 - Visite, viaggi e programmi di studio all'estero</t>
  </si>
  <si>
    <t>A/6/6 - Attività di orientamento</t>
  </si>
  <si>
    <t>1 - Spese di personale</t>
  </si>
  <si>
    <t>2 - Acquisto di beni di consumo</t>
  </si>
  <si>
    <t>3 - Acquisto di servizi e utilizzo di beni di terzi</t>
  </si>
  <si>
    <t>4 - Acquisto di beni d'investimento</t>
  </si>
  <si>
    <t>5 - Altre spese</t>
  </si>
  <si>
    <t>6 - Imposte e tasse</t>
  </si>
  <si>
    <t>7 - Oneri straordfinari e da contenzioso</t>
  </si>
  <si>
    <t>8 - Oneri finanziari</t>
  </si>
  <si>
    <t>9 - Rimborsi e spese correttive</t>
  </si>
  <si>
    <t>Totale P/03</t>
  </si>
  <si>
    <t>A/1/1 - Spese per la didattica</t>
  </si>
  <si>
    <t>A/1/2 Spese di investimento e manutenzione della scuola - Risorse ex art. 31, comma 1, lett. a) D.L. 41/2021</t>
  </si>
  <si>
    <t>A/1/6 - Risorse finalizzate all'ac quistop deri defribillatori - Risorse ex art. 58, comma 4, D.L. 73/2021</t>
  </si>
  <si>
    <t>A/1/7 - Contributio tirocinio - Bari</t>
  </si>
  <si>
    <t>A/1/8 - Contributo Sant'Agata scaffali</t>
  </si>
  <si>
    <t>A/1/11 - Contyributo progetto latte nelle scuolke</t>
  </si>
  <si>
    <t>A/2/4  - Assicurazione alunni e personale scolastico</t>
  </si>
  <si>
    <t>A/2/5 - D.L. 21/2022 - Art. 36 - Dispositivi protezione</t>
  </si>
  <si>
    <t>A/3/3 - Spese di Personale</t>
  </si>
  <si>
    <t>A/3/8 - Assistenza psicologica</t>
  </si>
  <si>
    <t>A/3/11 - Spazi ne strumnenti digitali per le STEM</t>
  </si>
  <si>
    <t>A/3/14- Contributo Comune Sant'Agata di Puglia  - materiale di pulizia</t>
  </si>
  <si>
    <t>A/3/15 - PNSD Mezzogiono</t>
  </si>
  <si>
    <t>A/3/16- Risoerse art. 1 comma 697 legge 234/2021</t>
  </si>
  <si>
    <t>P /1/2 - Digitale boasrd</t>
  </si>
  <si>
    <t>P/2/1</t>
  </si>
  <si>
    <t>P/2/2</t>
  </si>
  <si>
    <t>P/2/3</t>
  </si>
  <si>
    <t>P/2/5</t>
  </si>
  <si>
    <t>P/2/7</t>
  </si>
  <si>
    <t>P/2/8</t>
  </si>
  <si>
    <t>P/2/9</t>
  </si>
  <si>
    <t>P/2/10</t>
  </si>
  <si>
    <t>P/2/11</t>
  </si>
  <si>
    <t>P/2/12</t>
  </si>
  <si>
    <t>P/2/13</t>
  </si>
  <si>
    <t>P/2/14</t>
  </si>
  <si>
    <t>P/2/15</t>
  </si>
  <si>
    <t>P/2/16</t>
  </si>
  <si>
    <t>P/2/17</t>
  </si>
  <si>
    <t>P/2/18</t>
  </si>
  <si>
    <t>P/2/19</t>
  </si>
  <si>
    <t>P/2/20</t>
  </si>
  <si>
    <t>P/2/21</t>
  </si>
  <si>
    <t>P/2/23</t>
  </si>
  <si>
    <t>P/2/24</t>
  </si>
  <si>
    <t>P/2/25</t>
  </si>
  <si>
    <t xml:space="preserve">P/3/1 </t>
  </si>
  <si>
    <t>P/4/4</t>
  </si>
  <si>
    <t>P/4/6</t>
  </si>
  <si>
    <t>P/4/7</t>
  </si>
  <si>
    <t>P/1/1 - FESR Cablaggio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</si>
</sst>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[$€-2]\ * #,##0.00_-;\-[$€-2]\ * #,##0.00_-;_-[$€-2]\ * &quot;-&quot;??_-"/>
    <numFmt numFmtId="173" formatCode="_-[$€-2]\ * #,##0.00_-;\-[$€-2]\ * #,##0.00_-;_-[$€-2]\ * &quot;-&quot;??_-;_-@_-"/>
    <numFmt numFmtId="174" formatCode="_-[$€-410]\ * #,##0.00_-;\-[$€-410]\ * #,##0.00_-;_-[$€-410]\ * &quot;-&quot;??_-;_-@_-"/>
    <numFmt numFmtId="175" formatCode="_-[$€-2]\ * #,##0.000_-;\-[$€-2]\ * #,##0.000_-;_-[$€-2]\ * &quot;-&quot;??_-"/>
    <numFmt numFmtId="176" formatCode="&quot;Sì&quot;;&quot;Sì&quot;;&quot;No&quot;"/>
    <numFmt numFmtId="177" formatCode="&quot;Vero&quot;;&quot;Vero&quot;;&quot;Falso&quot;"/>
    <numFmt numFmtId="178" formatCode="&quot;Attivo&quot;;&quot;Attivo&quot;;&quot;Inattivo&quot;"/>
    <numFmt numFmtId="179" formatCode="[$€-2]\ #.##000_);[Red]\([$€-2]\ #.##000\)"/>
    <numFmt numFmtId="180" formatCode="_-[$€-2]\ * #,##0.000_-;\-[$€-2]\ * #,##0.000_-;_-[$€-2]\ * &quot;-&quot;???_-;_-@_-"/>
    <numFmt numFmtId="181" formatCode="_-* #,##0.00\ [$€-410]_-;\-* #,##0.00\ [$€-410]_-;_-* &quot;-&quot;??\ [$€-410]_-;_-@_-"/>
  </numFmts>
  <fonts count="68">
    <font>
      <sz val="10"/>
      <name val="Arial"/>
      <family val="0"/>
    </font>
    <font>
      <sz val="10"/>
      <color indexed="8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0"/>
      <name val="Times New Roman"/>
      <family val="1"/>
    </font>
    <font>
      <b/>
      <sz val="16"/>
      <color indexed="14"/>
      <name val="Times New Roman"/>
      <family val="1"/>
    </font>
    <font>
      <b/>
      <i/>
      <sz val="10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sz val="10"/>
      <color theme="1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4"/>
      <color rgb="FFFF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1" applyNumberFormat="0" applyAlignment="0" applyProtection="0"/>
    <xf numFmtId="0" fontId="45" fillId="0" borderId="2" applyNumberFormat="0" applyFill="0" applyAlignment="0" applyProtection="0"/>
    <xf numFmtId="0" fontId="46" fillId="21" borderId="3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172" fontId="0" fillId="0" borderId="0" applyFont="0" applyFill="0" applyBorder="0" applyAlignment="0" applyProtection="0"/>
    <xf numFmtId="0" fontId="49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0" fillId="30" borderId="4" applyNumberFormat="0" applyFont="0" applyAlignment="0" applyProtection="0"/>
    <xf numFmtId="0" fontId="51" fillId="20" borderId="5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31" borderId="0" applyNumberFormat="0" applyBorder="0" applyAlignment="0" applyProtection="0"/>
    <xf numFmtId="0" fontId="60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173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33" borderId="10" xfId="0" applyFont="1" applyFill="1" applyBorder="1" applyAlignment="1">
      <alignment wrapText="1"/>
    </xf>
    <xf numFmtId="172" fontId="5" fillId="0" borderId="10" xfId="44" applyFont="1" applyFill="1" applyBorder="1" applyAlignment="1">
      <alignment/>
    </xf>
    <xf numFmtId="174" fontId="5" fillId="0" borderId="10" xfId="62" applyNumberFormat="1" applyFont="1" applyFill="1" applyBorder="1" applyAlignment="1">
      <alignment/>
    </xf>
    <xf numFmtId="2" fontId="5" fillId="34" borderId="11" xfId="0" applyNumberFormat="1" applyFont="1" applyFill="1" applyBorder="1" applyAlignment="1">
      <alignment wrapText="1"/>
    </xf>
    <xf numFmtId="172" fontId="0" fillId="0" borderId="0" xfId="44" applyFont="1" applyFill="1" applyBorder="1" applyAlignment="1">
      <alignment/>
    </xf>
    <xf numFmtId="172" fontId="5" fillId="35" borderId="10" xfId="44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174" fontId="5" fillId="35" borderId="10" xfId="62" applyNumberFormat="1" applyFont="1" applyFill="1" applyBorder="1" applyAlignment="1">
      <alignment/>
    </xf>
    <xf numFmtId="2" fontId="5" fillId="35" borderId="11" xfId="0" applyNumberFormat="1" applyFont="1" applyFill="1" applyBorder="1" applyAlignment="1">
      <alignment wrapText="1"/>
    </xf>
    <xf numFmtId="0" fontId="0" fillId="35" borderId="0" xfId="0" applyFill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73" fontId="2" fillId="0" borderId="0" xfId="0" applyNumberFormat="1" applyFont="1" applyFill="1" applyAlignment="1">
      <alignment/>
    </xf>
    <xf numFmtId="172" fontId="9" fillId="0" borderId="0" xfId="0" applyNumberFormat="1" applyFont="1" applyAlignment="1">
      <alignment/>
    </xf>
    <xf numFmtId="0" fontId="61" fillId="0" borderId="10" xfId="0" applyFont="1" applyFill="1" applyBorder="1" applyAlignment="1">
      <alignment horizontal="center" wrapText="1"/>
    </xf>
    <xf numFmtId="174" fontId="5" fillId="0" borderId="10" xfId="44" applyNumberFormat="1" applyFont="1" applyFill="1" applyBorder="1" applyAlignment="1">
      <alignment/>
    </xf>
    <xf numFmtId="174" fontId="62" fillId="0" borderId="10" xfId="44" applyNumberFormat="1" applyFont="1" applyFill="1" applyBorder="1" applyAlignment="1">
      <alignment/>
    </xf>
    <xf numFmtId="174" fontId="62" fillId="0" borderId="10" xfId="62" applyNumberFormat="1" applyFont="1" applyFill="1" applyBorder="1" applyAlignment="1">
      <alignment/>
    </xf>
    <xf numFmtId="172" fontId="61" fillId="34" borderId="10" xfId="0" applyNumberFormat="1" applyFont="1" applyFill="1" applyBorder="1" applyAlignment="1">
      <alignment/>
    </xf>
    <xf numFmtId="172" fontId="61" fillId="34" borderId="10" xfId="44" applyFont="1" applyFill="1" applyBorder="1" applyAlignment="1">
      <alignment/>
    </xf>
    <xf numFmtId="174" fontId="61" fillId="34" borderId="10" xfId="62" applyNumberFormat="1" applyFont="1" applyFill="1" applyBorder="1" applyAlignment="1">
      <alignment/>
    </xf>
    <xf numFmtId="172" fontId="62" fillId="35" borderId="10" xfId="44" applyFont="1" applyFill="1" applyBorder="1" applyAlignment="1">
      <alignment/>
    </xf>
    <xf numFmtId="174" fontId="62" fillId="35" borderId="10" xfId="62" applyNumberFormat="1" applyFont="1" applyFill="1" applyBorder="1" applyAlignment="1">
      <alignment/>
    </xf>
    <xf numFmtId="0" fontId="62" fillId="0" borderId="10" xfId="0" applyFont="1" applyFill="1" applyBorder="1" applyAlignment="1">
      <alignment horizontal="center" wrapText="1"/>
    </xf>
    <xf numFmtId="172" fontId="63" fillId="35" borderId="10" xfId="44" applyFont="1" applyFill="1" applyBorder="1" applyAlignment="1">
      <alignment/>
    </xf>
    <xf numFmtId="174" fontId="63" fillId="35" borderId="10" xfId="62" applyNumberFormat="1" applyFont="1" applyFill="1" applyBorder="1" applyAlignment="1">
      <alignment/>
    </xf>
    <xf numFmtId="0" fontId="64" fillId="35" borderId="0" xfId="0" applyFont="1" applyFill="1" applyAlignment="1">
      <alignment/>
    </xf>
    <xf numFmtId="0" fontId="65" fillId="35" borderId="0" xfId="0" applyFont="1" applyFill="1" applyAlignment="1">
      <alignment/>
    </xf>
    <xf numFmtId="0" fontId="8" fillId="0" borderId="12" xfId="0" applyFont="1" applyFill="1" applyBorder="1" applyAlignment="1">
      <alignment horizontal="center" vertical="center" textRotation="90" wrapText="1"/>
    </xf>
    <xf numFmtId="2" fontId="5" fillId="0" borderId="11" xfId="0" applyNumberFormat="1" applyFont="1" applyFill="1" applyBorder="1" applyAlignment="1">
      <alignment wrapText="1"/>
    </xf>
    <xf numFmtId="172" fontId="61" fillId="7" borderId="10" xfId="44" applyFont="1" applyFill="1" applyBorder="1" applyAlignment="1">
      <alignment/>
    </xf>
    <xf numFmtId="172" fontId="61" fillId="7" borderId="10" xfId="44" applyNumberFormat="1" applyFont="1" applyFill="1" applyBorder="1" applyAlignment="1">
      <alignment/>
    </xf>
    <xf numFmtId="2" fontId="61" fillId="7" borderId="11" xfId="0" applyNumberFormat="1" applyFont="1" applyFill="1" applyBorder="1" applyAlignment="1">
      <alignment wrapText="1"/>
    </xf>
    <xf numFmtId="172" fontId="62" fillId="36" borderId="10" xfId="44" applyFont="1" applyFill="1" applyBorder="1" applyAlignment="1">
      <alignment/>
    </xf>
    <xf numFmtId="174" fontId="62" fillId="36" borderId="10" xfId="62" applyNumberFormat="1" applyFont="1" applyFill="1" applyBorder="1" applyAlignment="1">
      <alignment/>
    </xf>
    <xf numFmtId="172" fontId="62" fillId="36" borderId="10" xfId="0" applyNumberFormat="1" applyFont="1" applyFill="1" applyBorder="1" applyAlignment="1">
      <alignment/>
    </xf>
    <xf numFmtId="174" fontId="61" fillId="7" borderId="10" xfId="44" applyNumberFormat="1" applyFont="1" applyFill="1" applyBorder="1" applyAlignment="1">
      <alignment/>
    </xf>
    <xf numFmtId="174" fontId="66" fillId="35" borderId="10" xfId="62" applyNumberFormat="1" applyFont="1" applyFill="1" applyBorder="1" applyAlignment="1">
      <alignment/>
    </xf>
    <xf numFmtId="180" fontId="4" fillId="0" borderId="0" xfId="0" applyNumberFormat="1" applyFont="1" applyAlignment="1">
      <alignment/>
    </xf>
    <xf numFmtId="0" fontId="5" fillId="36" borderId="10" xfId="0" applyFont="1" applyFill="1" applyBorder="1" applyAlignment="1">
      <alignment horizontal="center" wrapText="1"/>
    </xf>
    <xf numFmtId="0" fontId="5" fillId="36" borderId="13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10" fillId="0" borderId="0" xfId="0" applyFont="1" applyBorder="1" applyAlignment="1">
      <alignment horizontal="center"/>
    </xf>
    <xf numFmtId="172" fontId="10" fillId="0" borderId="0" xfId="0" applyNumberFormat="1" applyFont="1" applyAlignment="1">
      <alignment/>
    </xf>
    <xf numFmtId="174" fontId="66" fillId="0" borderId="10" xfId="44" applyNumberFormat="1" applyFont="1" applyFill="1" applyBorder="1" applyAlignment="1">
      <alignment/>
    </xf>
    <xf numFmtId="174" fontId="66" fillId="0" borderId="10" xfId="62" applyNumberFormat="1" applyFont="1" applyFill="1" applyBorder="1" applyAlignment="1">
      <alignment/>
    </xf>
    <xf numFmtId="0" fontId="14" fillId="36" borderId="10" xfId="0" applyFont="1" applyFill="1" applyBorder="1" applyAlignment="1">
      <alignment horizontal="center" wrapText="1"/>
    </xf>
    <xf numFmtId="0" fontId="62" fillId="0" borderId="13" xfId="0" applyFont="1" applyFill="1" applyBorder="1" applyAlignment="1">
      <alignment horizontal="center" wrapText="1"/>
    </xf>
    <xf numFmtId="172" fontId="66" fillId="35" borderId="10" xfId="44" applyFont="1" applyFill="1" applyBorder="1" applyAlignment="1">
      <alignment/>
    </xf>
    <xf numFmtId="2" fontId="5" fillId="36" borderId="11" xfId="0" applyNumberFormat="1" applyFont="1" applyFill="1" applyBorder="1" applyAlignment="1">
      <alignment wrapText="1"/>
    </xf>
    <xf numFmtId="2" fontId="15" fillId="36" borderId="11" xfId="0" applyNumberFormat="1" applyFont="1" applyFill="1" applyBorder="1" applyAlignment="1">
      <alignment wrapText="1"/>
    </xf>
    <xf numFmtId="2" fontId="62" fillId="36" borderId="11" xfId="0" applyNumberFormat="1" applyFont="1" applyFill="1" applyBorder="1" applyAlignment="1">
      <alignment wrapText="1"/>
    </xf>
    <xf numFmtId="0" fontId="61" fillId="36" borderId="10" xfId="0" applyFont="1" applyFill="1" applyBorder="1" applyAlignment="1">
      <alignment horizontal="center" wrapText="1"/>
    </xf>
    <xf numFmtId="0" fontId="12" fillId="34" borderId="11" xfId="0" applyFont="1" applyFill="1" applyBorder="1" applyAlignment="1">
      <alignment horizontal="center" vertical="center" textRotation="90"/>
    </xf>
    <xf numFmtId="0" fontId="12" fillId="34" borderId="12" xfId="0" applyFont="1" applyFill="1" applyBorder="1" applyAlignment="1">
      <alignment horizontal="center" vertical="center" textRotation="90"/>
    </xf>
    <xf numFmtId="0" fontId="12" fillId="34" borderId="14" xfId="0" applyFont="1" applyFill="1" applyBorder="1" applyAlignment="1">
      <alignment horizontal="center" vertical="center" textRotation="90"/>
    </xf>
    <xf numFmtId="0" fontId="13" fillId="37" borderId="11" xfId="0" applyFont="1" applyFill="1" applyBorder="1" applyAlignment="1">
      <alignment horizontal="center" vertical="distributed" textRotation="90"/>
    </xf>
    <xf numFmtId="0" fontId="13" fillId="37" borderId="12" xfId="0" applyFont="1" applyFill="1" applyBorder="1" applyAlignment="1">
      <alignment horizontal="center" vertical="distributed" textRotation="90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1" fillId="34" borderId="10" xfId="0" applyFont="1" applyFill="1" applyBorder="1" applyAlignment="1">
      <alignment horizontal="center"/>
    </xf>
    <xf numFmtId="0" fontId="67" fillId="34" borderId="10" xfId="0" applyFont="1" applyFill="1" applyBorder="1" applyAlignment="1">
      <alignment horizontal="center" wrapText="1"/>
    </xf>
    <xf numFmtId="0" fontId="61" fillId="7" borderId="15" xfId="0" applyFont="1" applyFill="1" applyBorder="1" applyAlignment="1">
      <alignment horizontal="center"/>
    </xf>
    <xf numFmtId="0" fontId="61" fillId="7" borderId="13" xfId="0" applyFont="1" applyFill="1" applyBorder="1" applyAlignment="1">
      <alignment horizontal="center"/>
    </xf>
    <xf numFmtId="0" fontId="67" fillId="36" borderId="15" xfId="0" applyFont="1" applyFill="1" applyBorder="1" applyAlignment="1">
      <alignment horizontal="center" wrapText="1"/>
    </xf>
    <xf numFmtId="0" fontId="67" fillId="36" borderId="13" xfId="0" applyFont="1" applyFill="1" applyBorder="1" applyAlignment="1">
      <alignment horizont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2"/>
  <sheetViews>
    <sheetView tabSelected="1" zoomScale="90" zoomScaleNormal="90" workbookViewId="0" topLeftCell="A25">
      <selection activeCell="C45" sqref="C45"/>
    </sheetView>
  </sheetViews>
  <sheetFormatPr defaultColWidth="9.140625" defaultRowHeight="12.75"/>
  <cols>
    <col min="1" max="1" width="7.7109375" style="0" customWidth="1"/>
    <col min="2" max="2" width="54.8515625" style="0" customWidth="1"/>
    <col min="3" max="3" width="16.140625" style="0" customWidth="1"/>
    <col min="4" max="4" width="12.7109375" style="0" customWidth="1"/>
    <col min="5" max="5" width="14.140625" style="0" customWidth="1"/>
    <col min="6" max="6" width="13.421875" style="0" customWidth="1"/>
    <col min="7" max="7" width="12.7109375" style="0" customWidth="1"/>
    <col min="8" max="8" width="14.7109375" style="0" customWidth="1"/>
    <col min="9" max="11" width="13.140625" style="0" customWidth="1"/>
    <col min="12" max="12" width="17.140625" style="0" customWidth="1"/>
    <col min="13" max="13" width="16.7109375" style="0" customWidth="1"/>
    <col min="14" max="14" width="11.28125" style="0" customWidth="1"/>
    <col min="15" max="15" width="13.57421875" style="0" bestFit="1" customWidth="1"/>
    <col min="16" max="16" width="14.421875" style="0" customWidth="1"/>
  </cols>
  <sheetData>
    <row r="2" spans="1:14" ht="45.75" customHeight="1">
      <c r="A2" s="7"/>
      <c r="B2" s="71" t="s">
        <v>18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spans="1:14" ht="20.25">
      <c r="A3" s="7"/>
      <c r="B3" s="67" t="s">
        <v>6</v>
      </c>
      <c r="C3" s="68"/>
      <c r="D3" s="68"/>
      <c r="E3" s="68"/>
      <c r="F3" s="68"/>
      <c r="G3" s="68"/>
      <c r="H3" s="68"/>
      <c r="I3" s="68"/>
      <c r="J3" s="68"/>
      <c r="K3" s="68"/>
      <c r="L3" s="68"/>
      <c r="M3" s="69"/>
      <c r="N3" s="20"/>
    </row>
    <row r="4" spans="1:14" ht="38.25">
      <c r="A4" s="7"/>
      <c r="B4" s="8"/>
      <c r="C4" s="9" t="s">
        <v>23</v>
      </c>
      <c r="D4" s="9" t="s">
        <v>24</v>
      </c>
      <c r="E4" s="9" t="s">
        <v>25</v>
      </c>
      <c r="F4" s="9" t="s">
        <v>26</v>
      </c>
      <c r="G4" s="9" t="s">
        <v>27</v>
      </c>
      <c r="H4" s="9" t="s">
        <v>28</v>
      </c>
      <c r="I4" s="9" t="s">
        <v>29</v>
      </c>
      <c r="J4" s="9" t="s">
        <v>30</v>
      </c>
      <c r="K4" s="9" t="s">
        <v>31</v>
      </c>
      <c r="L4" s="9" t="s">
        <v>0</v>
      </c>
      <c r="M4" s="9" t="s">
        <v>1</v>
      </c>
      <c r="N4" s="9" t="s">
        <v>2</v>
      </c>
    </row>
    <row r="5" spans="1:15" ht="12.75">
      <c r="A5" s="62" t="s">
        <v>12</v>
      </c>
      <c r="B5" s="48" t="s">
        <v>33</v>
      </c>
      <c r="C5" s="24">
        <v>0</v>
      </c>
      <c r="D5" s="24">
        <v>128.5</v>
      </c>
      <c r="E5" s="24">
        <v>0</v>
      </c>
      <c r="F5" s="24">
        <v>0</v>
      </c>
      <c r="G5" s="24">
        <v>0</v>
      </c>
      <c r="H5" s="24">
        <v>0</v>
      </c>
      <c r="I5" s="11">
        <v>0</v>
      </c>
      <c r="J5" s="11">
        <v>0</v>
      </c>
      <c r="K5" s="11">
        <v>0</v>
      </c>
      <c r="L5" s="24">
        <v>28164.11</v>
      </c>
      <c r="M5" s="24">
        <f aca="true" t="shared" si="0" ref="M5:M10">C5+D5+E5+F5+G5+H5+I5+J5+K5</f>
        <v>128.5</v>
      </c>
      <c r="N5" s="12">
        <f aca="true" t="shared" si="1" ref="N5:N11">M5*100/L5</f>
        <v>0.45625443161527207</v>
      </c>
      <c r="O5" s="6"/>
    </row>
    <row r="6" spans="1:15" ht="25.5">
      <c r="A6" s="63"/>
      <c r="B6" s="48" t="s">
        <v>34</v>
      </c>
      <c r="C6" s="24">
        <v>0</v>
      </c>
      <c r="D6" s="24">
        <v>0</v>
      </c>
      <c r="E6" s="24">
        <v>0</v>
      </c>
      <c r="F6" s="24">
        <v>0</v>
      </c>
      <c r="G6" s="24">
        <v>0</v>
      </c>
      <c r="H6" s="24">
        <v>0</v>
      </c>
      <c r="I6" s="11">
        <v>0</v>
      </c>
      <c r="J6" s="11">
        <v>0</v>
      </c>
      <c r="K6" s="11">
        <v>0</v>
      </c>
      <c r="L6" s="24">
        <v>1683.3</v>
      </c>
      <c r="M6" s="24">
        <f t="shared" si="0"/>
        <v>0</v>
      </c>
      <c r="N6" s="12">
        <f t="shared" si="1"/>
        <v>0</v>
      </c>
      <c r="O6" s="1"/>
    </row>
    <row r="7" spans="1:15" ht="25.5">
      <c r="A7" s="63"/>
      <c r="B7" s="48" t="s">
        <v>35</v>
      </c>
      <c r="C7" s="24">
        <v>0</v>
      </c>
      <c r="D7" s="24">
        <v>0</v>
      </c>
      <c r="E7" s="24">
        <v>0</v>
      </c>
      <c r="F7" s="24">
        <v>0</v>
      </c>
      <c r="G7" s="24">
        <v>0</v>
      </c>
      <c r="H7" s="24">
        <v>0</v>
      </c>
      <c r="I7" s="11">
        <v>0</v>
      </c>
      <c r="J7" s="11">
        <v>0</v>
      </c>
      <c r="K7" s="11">
        <v>0</v>
      </c>
      <c r="L7" s="24">
        <v>1000</v>
      </c>
      <c r="M7" s="24">
        <f t="shared" si="0"/>
        <v>0</v>
      </c>
      <c r="N7" s="12">
        <f t="shared" si="1"/>
        <v>0</v>
      </c>
      <c r="O7" s="1"/>
    </row>
    <row r="8" spans="1:15" ht="12.75">
      <c r="A8" s="63"/>
      <c r="B8" s="48" t="s">
        <v>36</v>
      </c>
      <c r="C8" s="24">
        <v>0</v>
      </c>
      <c r="D8" s="24">
        <v>0</v>
      </c>
      <c r="E8" s="24">
        <v>0</v>
      </c>
      <c r="F8" s="24">
        <v>0</v>
      </c>
      <c r="G8" s="24">
        <v>0</v>
      </c>
      <c r="H8" s="24">
        <v>0</v>
      </c>
      <c r="I8" s="11">
        <v>0</v>
      </c>
      <c r="J8" s="11">
        <v>0</v>
      </c>
      <c r="K8" s="11">
        <v>0</v>
      </c>
      <c r="L8" s="24">
        <v>280</v>
      </c>
      <c r="M8" s="24">
        <f t="shared" si="0"/>
        <v>0</v>
      </c>
      <c r="N8" s="12">
        <f t="shared" si="1"/>
        <v>0</v>
      </c>
      <c r="O8" s="1"/>
    </row>
    <row r="9" spans="1:15" ht="12.75">
      <c r="A9" s="63"/>
      <c r="B9" s="48" t="s">
        <v>37</v>
      </c>
      <c r="C9" s="24">
        <v>0</v>
      </c>
      <c r="D9" s="24">
        <v>0</v>
      </c>
      <c r="E9" s="24">
        <v>0</v>
      </c>
      <c r="F9" s="24">
        <v>0</v>
      </c>
      <c r="G9" s="24">
        <v>0</v>
      </c>
      <c r="H9" s="24">
        <v>0</v>
      </c>
      <c r="I9" s="11">
        <v>0</v>
      </c>
      <c r="J9" s="11">
        <v>0</v>
      </c>
      <c r="K9" s="11">
        <v>0</v>
      </c>
      <c r="L9" s="24">
        <v>500</v>
      </c>
      <c r="M9" s="24">
        <f t="shared" si="0"/>
        <v>0</v>
      </c>
      <c r="N9" s="12">
        <f t="shared" si="1"/>
        <v>0</v>
      </c>
      <c r="O9" s="1"/>
    </row>
    <row r="10" spans="1:14" ht="12.75">
      <c r="A10" s="63"/>
      <c r="B10" s="48" t="s">
        <v>38</v>
      </c>
      <c r="C10" s="24">
        <v>0</v>
      </c>
      <c r="D10" s="24">
        <v>0</v>
      </c>
      <c r="E10" s="24">
        <v>0</v>
      </c>
      <c r="F10" s="24">
        <v>0</v>
      </c>
      <c r="G10" s="24">
        <v>0</v>
      </c>
      <c r="H10" s="24">
        <v>0</v>
      </c>
      <c r="I10" s="11">
        <v>0</v>
      </c>
      <c r="J10" s="11">
        <v>0</v>
      </c>
      <c r="K10" s="11">
        <v>0</v>
      </c>
      <c r="L10" s="24">
        <v>46</v>
      </c>
      <c r="M10" s="24">
        <f t="shared" si="0"/>
        <v>0</v>
      </c>
      <c r="N10" s="12">
        <f t="shared" si="1"/>
        <v>0</v>
      </c>
    </row>
    <row r="11" spans="1:15" ht="14.25">
      <c r="A11" s="63"/>
      <c r="B11" s="23" t="s">
        <v>7</v>
      </c>
      <c r="C11" s="25">
        <f aca="true" t="shared" si="2" ref="C11:M11">SUM(C5:C10)</f>
        <v>0</v>
      </c>
      <c r="D11" s="25">
        <f t="shared" si="2"/>
        <v>128.5</v>
      </c>
      <c r="E11" s="25">
        <f t="shared" si="2"/>
        <v>0</v>
      </c>
      <c r="F11" s="25">
        <f t="shared" si="2"/>
        <v>0</v>
      </c>
      <c r="G11" s="25">
        <f t="shared" si="2"/>
        <v>0</v>
      </c>
      <c r="H11" s="25">
        <f t="shared" si="2"/>
        <v>0</v>
      </c>
      <c r="I11" s="26">
        <f t="shared" si="2"/>
        <v>0</v>
      </c>
      <c r="J11" s="26">
        <f t="shared" si="2"/>
        <v>0</v>
      </c>
      <c r="K11" s="26">
        <f t="shared" si="2"/>
        <v>0</v>
      </c>
      <c r="L11" s="25">
        <f t="shared" si="2"/>
        <v>31673.41</v>
      </c>
      <c r="M11" s="25">
        <f t="shared" si="2"/>
        <v>128.5</v>
      </c>
      <c r="N11" s="12">
        <f t="shared" si="1"/>
        <v>0.4057030802809044</v>
      </c>
      <c r="O11" s="1"/>
    </row>
    <row r="12" spans="1:15" ht="14.25">
      <c r="A12" s="63"/>
      <c r="B12" s="61"/>
      <c r="C12" s="25"/>
      <c r="D12" s="25"/>
      <c r="E12" s="25"/>
      <c r="F12" s="25"/>
      <c r="G12" s="25"/>
      <c r="H12" s="25"/>
      <c r="I12" s="26"/>
      <c r="J12" s="26"/>
      <c r="K12" s="26"/>
      <c r="L12" s="25"/>
      <c r="M12" s="25"/>
      <c r="N12" s="12"/>
      <c r="O12" s="1"/>
    </row>
    <row r="13" spans="1:15" ht="15">
      <c r="A13" s="63"/>
      <c r="B13" s="55" t="s">
        <v>20</v>
      </c>
      <c r="C13" s="24">
        <v>1393.37</v>
      </c>
      <c r="D13" s="24">
        <v>1735.89</v>
      </c>
      <c r="E13" s="24">
        <v>13890.27</v>
      </c>
      <c r="F13" s="24">
        <v>0</v>
      </c>
      <c r="G13" s="24">
        <v>3659.21</v>
      </c>
      <c r="H13" s="24">
        <v>0</v>
      </c>
      <c r="I13" s="11">
        <v>0</v>
      </c>
      <c r="J13" s="11">
        <v>0</v>
      </c>
      <c r="K13" s="11">
        <v>0</v>
      </c>
      <c r="L13" s="24">
        <v>37808.67</v>
      </c>
      <c r="M13" s="24">
        <f>C13+D13+E13+F13+G13+H13+I13+J13+K13</f>
        <v>20678.739999999998</v>
      </c>
      <c r="N13" s="12">
        <f>M13*100/L13</f>
        <v>54.693116684612285</v>
      </c>
      <c r="O13" s="1"/>
    </row>
    <row r="14" spans="1:15" ht="15">
      <c r="A14" s="63"/>
      <c r="B14" s="55" t="s">
        <v>39</v>
      </c>
      <c r="C14" s="24">
        <v>0</v>
      </c>
      <c r="D14" s="24">
        <v>0</v>
      </c>
      <c r="E14" s="24">
        <v>0</v>
      </c>
      <c r="F14" s="24">
        <v>0</v>
      </c>
      <c r="G14" s="24">
        <v>0</v>
      </c>
      <c r="H14" s="24">
        <v>0</v>
      </c>
      <c r="I14" s="11">
        <v>0</v>
      </c>
      <c r="J14" s="11">
        <v>0</v>
      </c>
      <c r="K14" s="11">
        <v>0</v>
      </c>
      <c r="L14" s="24">
        <v>110.5</v>
      </c>
      <c r="M14" s="24">
        <f>C14+D14+E14+F14+G14+H14+I14+J14+K14</f>
        <v>0</v>
      </c>
      <c r="N14" s="12">
        <f>M14*100/L14</f>
        <v>0</v>
      </c>
      <c r="O14" s="1"/>
    </row>
    <row r="15" spans="1:15" ht="15">
      <c r="A15" s="63"/>
      <c r="B15" s="55" t="s">
        <v>40</v>
      </c>
      <c r="C15" s="24">
        <v>0</v>
      </c>
      <c r="D15" s="24">
        <v>0</v>
      </c>
      <c r="E15" s="24">
        <v>0</v>
      </c>
      <c r="F15" s="24">
        <v>0</v>
      </c>
      <c r="G15" s="24">
        <v>0</v>
      </c>
      <c r="H15" s="24">
        <v>0</v>
      </c>
      <c r="I15" s="11">
        <v>0</v>
      </c>
      <c r="J15" s="11">
        <v>0</v>
      </c>
      <c r="K15" s="11">
        <v>0</v>
      </c>
      <c r="L15" s="24">
        <v>1838.58</v>
      </c>
      <c r="M15" s="24">
        <f>C15+D15+E15+F15+G15+H15+I15+J15+K15</f>
        <v>0</v>
      </c>
      <c r="N15" s="12">
        <f>M15*100/L15</f>
        <v>0</v>
      </c>
      <c r="O15" s="1"/>
    </row>
    <row r="16" spans="1:16" ht="14.25">
      <c r="A16" s="63"/>
      <c r="B16" s="23" t="s">
        <v>8</v>
      </c>
      <c r="C16" s="25">
        <f>SUM(C13:C15)</f>
        <v>1393.37</v>
      </c>
      <c r="D16" s="25">
        <f>D13+D14+D15</f>
        <v>1735.89</v>
      </c>
      <c r="E16" s="25">
        <f>E13+E14+E15</f>
        <v>13890.27</v>
      </c>
      <c r="F16" s="25">
        <f>F13++F15</f>
        <v>0</v>
      </c>
      <c r="G16" s="25">
        <f>G13+G14+G15</f>
        <v>3659.21</v>
      </c>
      <c r="H16" s="25">
        <f>H13+H14+H15</f>
        <v>0</v>
      </c>
      <c r="I16" s="26">
        <f>SUM(I13:I15)</f>
        <v>0</v>
      </c>
      <c r="J16" s="26">
        <f>SUM(J13:J15)</f>
        <v>0</v>
      </c>
      <c r="K16" s="26">
        <f>SUM(K13:K15)</f>
        <v>0</v>
      </c>
      <c r="L16" s="25">
        <f>SUM(L13:L15)</f>
        <v>39757.75</v>
      </c>
      <c r="M16" s="25">
        <f>C16+D16+E16+F16+G16+H16+I16+J16+K16</f>
        <v>20678.739999999998</v>
      </c>
      <c r="N16" s="12">
        <f>M16*100/L16</f>
        <v>52.01184674686067</v>
      </c>
      <c r="P16" s="13"/>
    </row>
    <row r="17" spans="1:16" ht="12.75">
      <c r="A17" s="63"/>
      <c r="B17" s="48" t="s">
        <v>41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6">
        <v>0</v>
      </c>
      <c r="J17" s="16">
        <v>0</v>
      </c>
      <c r="K17" s="16">
        <v>0</v>
      </c>
      <c r="L17" s="14">
        <v>5936.53</v>
      </c>
      <c r="M17" s="14">
        <f>C17+D17+E17+F17+G17+H17+I17+J17+K17</f>
        <v>0</v>
      </c>
      <c r="N17" s="12">
        <f aca="true" t="shared" si="3" ref="N17:N29">M17*100/L17</f>
        <v>0</v>
      </c>
      <c r="P17" s="13"/>
    </row>
    <row r="18" spans="1:16" ht="12.75">
      <c r="A18" s="63"/>
      <c r="B18" s="48" t="s">
        <v>42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6">
        <v>0</v>
      </c>
      <c r="J18" s="16">
        <v>0</v>
      </c>
      <c r="K18" s="16">
        <v>0</v>
      </c>
      <c r="L18" s="14">
        <v>1600</v>
      </c>
      <c r="M18" s="14">
        <f>C18+D18+E18+F18+G18+H18+I18</f>
        <v>0</v>
      </c>
      <c r="N18" s="12">
        <f t="shared" si="3"/>
        <v>0</v>
      </c>
      <c r="P18" s="13"/>
    </row>
    <row r="19" spans="1:16" ht="12.75">
      <c r="A19" s="63"/>
      <c r="B19" s="48" t="s">
        <v>43</v>
      </c>
      <c r="C19" s="14">
        <v>0</v>
      </c>
      <c r="D19" s="14">
        <v>0</v>
      </c>
      <c r="E19" s="14">
        <v>0</v>
      </c>
      <c r="F19" s="14">
        <v>15061.74</v>
      </c>
      <c r="G19" s="14">
        <v>0</v>
      </c>
      <c r="H19" s="14">
        <v>0</v>
      </c>
      <c r="I19" s="16">
        <v>0</v>
      </c>
      <c r="J19" s="16"/>
      <c r="K19" s="16"/>
      <c r="L19" s="14">
        <v>16000</v>
      </c>
      <c r="M19" s="14">
        <f>C19+D19+E19+F19+G19+H19+I19</f>
        <v>15061.74</v>
      </c>
      <c r="N19" s="12">
        <f t="shared" si="3"/>
        <v>94.135875</v>
      </c>
      <c r="P19" s="13"/>
    </row>
    <row r="20" spans="1:16" ht="25.5">
      <c r="A20" s="63"/>
      <c r="B20" s="48" t="s">
        <v>44</v>
      </c>
      <c r="C20" s="24">
        <v>0</v>
      </c>
      <c r="D20" s="24">
        <v>499.99</v>
      </c>
      <c r="E20" s="24">
        <v>0</v>
      </c>
      <c r="F20" s="14">
        <v>0</v>
      </c>
      <c r="G20" s="24">
        <v>0</v>
      </c>
      <c r="H20" s="24">
        <v>0</v>
      </c>
      <c r="I20" s="11">
        <v>0</v>
      </c>
      <c r="J20" s="11">
        <v>0</v>
      </c>
      <c r="K20" s="11">
        <v>0</v>
      </c>
      <c r="L20" s="14">
        <v>500</v>
      </c>
      <c r="M20" s="14">
        <f>C20+D20+E20+F20+G20+H20+I20</f>
        <v>499.99</v>
      </c>
      <c r="N20" s="12">
        <f t="shared" si="3"/>
        <v>99.998</v>
      </c>
      <c r="P20" s="13"/>
    </row>
    <row r="21" spans="1:16" ht="12.75">
      <c r="A21" s="63"/>
      <c r="B21" s="48" t="s">
        <v>45</v>
      </c>
      <c r="C21" s="24">
        <v>0</v>
      </c>
      <c r="D21" s="24">
        <v>0</v>
      </c>
      <c r="E21" s="24">
        <v>0</v>
      </c>
      <c r="F21" s="14">
        <v>7603.04</v>
      </c>
      <c r="G21" s="24">
        <v>0</v>
      </c>
      <c r="H21" s="24">
        <v>0</v>
      </c>
      <c r="I21" s="11">
        <v>0</v>
      </c>
      <c r="J21" s="11">
        <v>0</v>
      </c>
      <c r="K21" s="11">
        <v>0</v>
      </c>
      <c r="L21" s="14">
        <v>7618.32</v>
      </c>
      <c r="M21" s="14">
        <f>C21+D21+E21+F21+G21+H21+I21</f>
        <v>7603.04</v>
      </c>
      <c r="N21" s="12">
        <f t="shared" si="3"/>
        <v>99.79943084564576</v>
      </c>
      <c r="P21" s="13"/>
    </row>
    <row r="22" spans="1:16" ht="12.75">
      <c r="A22" s="63"/>
      <c r="B22" s="48" t="s">
        <v>46</v>
      </c>
      <c r="C22" s="24">
        <v>0</v>
      </c>
      <c r="D22" s="24">
        <v>0</v>
      </c>
      <c r="E22" s="24">
        <v>0</v>
      </c>
      <c r="F22" s="14">
        <v>0</v>
      </c>
      <c r="G22" s="24">
        <v>0</v>
      </c>
      <c r="H22" s="24">
        <v>0</v>
      </c>
      <c r="I22" s="11">
        <v>0</v>
      </c>
      <c r="J22" s="11">
        <v>0</v>
      </c>
      <c r="K22" s="11">
        <v>0</v>
      </c>
      <c r="L22" s="14">
        <v>1237.26</v>
      </c>
      <c r="M22" s="14">
        <f>C22+D22+E22+F22+G22+H22+I22</f>
        <v>0</v>
      </c>
      <c r="N22" s="12">
        <f t="shared" si="3"/>
        <v>0</v>
      </c>
      <c r="P22" s="13"/>
    </row>
    <row r="23" spans="1:16" ht="14.25">
      <c r="A23" s="63"/>
      <c r="B23" s="23" t="s">
        <v>9</v>
      </c>
      <c r="C23" s="25">
        <f aca="true" t="shared" si="4" ref="C23:L23">SUM(C17:C22)</f>
        <v>0</v>
      </c>
      <c r="D23" s="25">
        <f t="shared" si="4"/>
        <v>499.99</v>
      </c>
      <c r="E23" s="25">
        <f t="shared" si="4"/>
        <v>0</v>
      </c>
      <c r="F23" s="25">
        <f t="shared" si="4"/>
        <v>22664.78</v>
      </c>
      <c r="G23" s="25">
        <f t="shared" si="4"/>
        <v>0</v>
      </c>
      <c r="H23" s="25">
        <f t="shared" si="4"/>
        <v>0</v>
      </c>
      <c r="I23" s="26">
        <f t="shared" si="4"/>
        <v>0</v>
      </c>
      <c r="J23" s="26">
        <f t="shared" si="4"/>
        <v>0</v>
      </c>
      <c r="K23" s="26">
        <f t="shared" si="4"/>
        <v>0</v>
      </c>
      <c r="L23" s="25">
        <f t="shared" si="4"/>
        <v>32892.11</v>
      </c>
      <c r="M23" s="25">
        <f>C23+D23+E23+F23+G23+H23+I23+K23</f>
        <v>23164.77</v>
      </c>
      <c r="N23" s="12">
        <f t="shared" si="3"/>
        <v>70.42652478056287</v>
      </c>
      <c r="P23" s="13"/>
    </row>
    <row r="24" spans="1:16" ht="12.75">
      <c r="A24" s="63"/>
      <c r="B24" s="48" t="s">
        <v>21</v>
      </c>
      <c r="C24" s="24">
        <v>0</v>
      </c>
      <c r="D24" s="24">
        <v>0</v>
      </c>
      <c r="E24" s="24">
        <v>2705</v>
      </c>
      <c r="F24" s="24">
        <v>0</v>
      </c>
      <c r="G24" s="24">
        <v>0</v>
      </c>
      <c r="H24" s="24">
        <v>0</v>
      </c>
      <c r="I24" s="11">
        <v>0</v>
      </c>
      <c r="J24" s="11">
        <v>0</v>
      </c>
      <c r="K24" s="11">
        <v>0</v>
      </c>
      <c r="L24" s="24">
        <v>2830.26</v>
      </c>
      <c r="M24" s="24">
        <f>C24+D24+E24+F24+G24+H24+I24+J24+K24</f>
        <v>2705</v>
      </c>
      <c r="N24" s="12">
        <f t="shared" si="3"/>
        <v>95.57425819536013</v>
      </c>
      <c r="P24" s="13"/>
    </row>
    <row r="25" spans="1:16" ht="14.25">
      <c r="A25" s="63"/>
      <c r="B25" s="23" t="s">
        <v>10</v>
      </c>
      <c r="C25" s="25">
        <f aca="true" t="shared" si="5" ref="C25:I25">SUM(C24:C24)</f>
        <v>0</v>
      </c>
      <c r="D25" s="25">
        <f t="shared" si="5"/>
        <v>0</v>
      </c>
      <c r="E25" s="25">
        <f t="shared" si="5"/>
        <v>2705</v>
      </c>
      <c r="F25" s="25">
        <f t="shared" si="5"/>
        <v>0</v>
      </c>
      <c r="G25" s="25">
        <f t="shared" si="5"/>
        <v>0</v>
      </c>
      <c r="H25" s="25">
        <f t="shared" si="5"/>
        <v>0</v>
      </c>
      <c r="I25" s="26">
        <f t="shared" si="5"/>
        <v>0</v>
      </c>
      <c r="J25" s="26">
        <v>0</v>
      </c>
      <c r="K25" s="26">
        <f>SUM(K24)</f>
        <v>0</v>
      </c>
      <c r="L25" s="25">
        <f>SUM(L24)</f>
        <v>2830.26</v>
      </c>
      <c r="M25" s="25">
        <f>SUM(M24:M24)</f>
        <v>2705</v>
      </c>
      <c r="N25" s="12">
        <f t="shared" si="3"/>
        <v>95.57425819536013</v>
      </c>
      <c r="P25" s="13"/>
    </row>
    <row r="26" spans="1:16" ht="12.75">
      <c r="A26" s="63"/>
      <c r="B26" s="48" t="s">
        <v>22</v>
      </c>
      <c r="C26" s="24">
        <v>0</v>
      </c>
      <c r="D26" s="24">
        <v>0</v>
      </c>
      <c r="E26" s="24">
        <v>0</v>
      </c>
      <c r="F26" s="24">
        <v>0</v>
      </c>
      <c r="G26" s="24">
        <v>305</v>
      </c>
      <c r="H26" s="24">
        <v>0</v>
      </c>
      <c r="I26" s="11">
        <v>0</v>
      </c>
      <c r="J26" s="11">
        <v>0</v>
      </c>
      <c r="K26" s="11">
        <v>0</v>
      </c>
      <c r="L26" s="24">
        <v>1670.02</v>
      </c>
      <c r="M26" s="24">
        <f>C26+D26+E26+F26+G26+H26+I26</f>
        <v>305</v>
      </c>
      <c r="N26" s="12">
        <f t="shared" si="3"/>
        <v>18.263254332283445</v>
      </c>
      <c r="P26" s="13"/>
    </row>
    <row r="27" spans="1:16" ht="14.25">
      <c r="A27" s="64"/>
      <c r="B27" s="23" t="s">
        <v>11</v>
      </c>
      <c r="C27" s="53">
        <v>0</v>
      </c>
      <c r="D27" s="53">
        <v>0</v>
      </c>
      <c r="E27" s="25">
        <f>E26</f>
        <v>0</v>
      </c>
      <c r="F27" s="53">
        <v>0</v>
      </c>
      <c r="G27" s="53">
        <v>0</v>
      </c>
      <c r="H27" s="53">
        <v>0</v>
      </c>
      <c r="I27" s="54">
        <v>0</v>
      </c>
      <c r="J27" s="54">
        <v>0</v>
      </c>
      <c r="K27" s="54">
        <v>0</v>
      </c>
      <c r="L27" s="25">
        <f>L26+0</f>
        <v>1670.02</v>
      </c>
      <c r="M27" s="25">
        <f>SUM(M26)</f>
        <v>305</v>
      </c>
      <c r="N27" s="12">
        <f t="shared" si="3"/>
        <v>18.263254332283445</v>
      </c>
      <c r="P27" s="13"/>
    </row>
    <row r="28" spans="1:15" ht="18.75">
      <c r="A28" s="72" t="s">
        <v>13</v>
      </c>
      <c r="B28" s="72"/>
      <c r="C28" s="27">
        <f>C11+C23+C16+C25+C27</f>
        <v>1393.37</v>
      </c>
      <c r="D28" s="28">
        <f aca="true" t="shared" si="6" ref="D28:M28">D11+D16+D23+D25+D27</f>
        <v>2364.38</v>
      </c>
      <c r="E28" s="28">
        <f t="shared" si="6"/>
        <v>16595.27</v>
      </c>
      <c r="F28" s="28">
        <f t="shared" si="6"/>
        <v>22664.78</v>
      </c>
      <c r="G28" s="28">
        <f t="shared" si="6"/>
        <v>3659.21</v>
      </c>
      <c r="H28" s="28">
        <f t="shared" si="6"/>
        <v>0</v>
      </c>
      <c r="I28" s="29">
        <f t="shared" si="6"/>
        <v>0</v>
      </c>
      <c r="J28" s="29">
        <f t="shared" si="6"/>
        <v>0</v>
      </c>
      <c r="K28" s="29">
        <f t="shared" si="6"/>
        <v>0</v>
      </c>
      <c r="L28" s="28">
        <f t="shared" si="6"/>
        <v>108823.55</v>
      </c>
      <c r="M28" s="27">
        <f t="shared" si="6"/>
        <v>46982.009999999995</v>
      </c>
      <c r="N28" s="12">
        <f t="shared" si="3"/>
        <v>43.17264967003924</v>
      </c>
      <c r="O28" s="2"/>
    </row>
    <row r="29" spans="1:14" s="18" customFormat="1" ht="12.75">
      <c r="A29" s="65" t="s">
        <v>19</v>
      </c>
      <c r="B29" s="48" t="s">
        <v>74</v>
      </c>
      <c r="C29" s="14"/>
      <c r="D29" s="14">
        <v>0</v>
      </c>
      <c r="E29" s="14">
        <v>55943.1</v>
      </c>
      <c r="F29" s="14">
        <v>0</v>
      </c>
      <c r="G29" s="14">
        <v>0</v>
      </c>
      <c r="H29" s="14">
        <v>0</v>
      </c>
      <c r="I29" s="16">
        <v>0</v>
      </c>
      <c r="J29" s="16">
        <v>0</v>
      </c>
      <c r="K29" s="16">
        <v>0</v>
      </c>
      <c r="L29" s="14">
        <v>58960.1</v>
      </c>
      <c r="M29" s="14">
        <f>C29+D29+E29+F29+G29+H29+I29+J29+K29</f>
        <v>55943.1</v>
      </c>
      <c r="N29" s="12">
        <f t="shared" si="3"/>
        <v>94.88298018490471</v>
      </c>
    </row>
    <row r="30" spans="1:14" s="18" customFormat="1" ht="12.75">
      <c r="A30" s="66"/>
      <c r="B30" s="48" t="s">
        <v>47</v>
      </c>
      <c r="C30" s="14">
        <v>0</v>
      </c>
      <c r="D30" s="14">
        <v>30085.2</v>
      </c>
      <c r="E30" s="14">
        <v>0</v>
      </c>
      <c r="F30" s="14">
        <v>0</v>
      </c>
      <c r="G30" s="14">
        <v>0</v>
      </c>
      <c r="H30" s="14">
        <v>0</v>
      </c>
      <c r="I30" s="16">
        <v>0</v>
      </c>
      <c r="J30" s="16">
        <v>0</v>
      </c>
      <c r="K30" s="16">
        <v>0</v>
      </c>
      <c r="L30" s="14">
        <v>32012.89</v>
      </c>
      <c r="M30" s="14">
        <f>C30+D30+E30+F30+G30+H30+I30+J30+K30</f>
        <v>30085.2</v>
      </c>
      <c r="N30" s="17">
        <f>(M30*100)/L30</f>
        <v>93.97839432803474</v>
      </c>
    </row>
    <row r="31" spans="1:14" s="18" customFormat="1" ht="12.75">
      <c r="A31" s="66"/>
      <c r="B31" s="32" t="s">
        <v>14</v>
      </c>
      <c r="C31" s="30">
        <f>SUM(C29:C29)</f>
        <v>0</v>
      </c>
      <c r="D31" s="30">
        <f>SUM(D29:D30)</f>
        <v>30085.2</v>
      </c>
      <c r="E31" s="30">
        <f>SUM(E29:E30)</f>
        <v>55943.1</v>
      </c>
      <c r="F31" s="30">
        <f>SUM(F29:F30)</f>
        <v>0</v>
      </c>
      <c r="G31" s="30">
        <f>SUM(G29:G30)</f>
        <v>0</v>
      </c>
      <c r="H31" s="30">
        <f>SUM(H29:H29)</f>
        <v>0</v>
      </c>
      <c r="I31" s="31">
        <f>SUM(I29:I29)</f>
        <v>0</v>
      </c>
      <c r="J31" s="31">
        <f>SUM(J29)</f>
        <v>0</v>
      </c>
      <c r="K31" s="31">
        <f>K30+K29</f>
        <v>0</v>
      </c>
      <c r="L31" s="30">
        <f>SUM(L29:L30)</f>
        <v>90972.98999999999</v>
      </c>
      <c r="M31" s="30">
        <f>M30+M29</f>
        <v>86028.3</v>
      </c>
      <c r="N31" s="58">
        <f aca="true" t="shared" si="7" ref="N31:N53">(M31*100)/L31</f>
        <v>94.56466144511685</v>
      </c>
    </row>
    <row r="32" spans="1:14" s="18" customFormat="1" ht="12.75">
      <c r="A32" s="66"/>
      <c r="B32" s="48" t="s">
        <v>48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4">
        <v>0</v>
      </c>
      <c r="J32" s="34">
        <v>0</v>
      </c>
      <c r="K32" s="34">
        <v>0</v>
      </c>
      <c r="L32" s="33">
        <v>635.86</v>
      </c>
      <c r="M32" s="33">
        <f aca="true" t="shared" si="8" ref="M32:M48">C32+D32+E32+F32+G32+H32+I32</f>
        <v>0</v>
      </c>
      <c r="N32" s="58">
        <f t="shared" si="7"/>
        <v>0</v>
      </c>
    </row>
    <row r="33" spans="1:14" s="18" customFormat="1" ht="12.75">
      <c r="A33" s="66"/>
      <c r="B33" s="48" t="s">
        <v>49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4">
        <v>0</v>
      </c>
      <c r="J33" s="34">
        <v>0</v>
      </c>
      <c r="K33" s="34">
        <v>0</v>
      </c>
      <c r="L33" s="33">
        <v>0.29</v>
      </c>
      <c r="M33" s="33">
        <f t="shared" si="8"/>
        <v>0</v>
      </c>
      <c r="N33" s="58">
        <f t="shared" si="7"/>
        <v>0</v>
      </c>
    </row>
    <row r="34" spans="1:14" s="18" customFormat="1" ht="12.75">
      <c r="A34" s="66"/>
      <c r="B34" s="48" t="s">
        <v>50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4">
        <v>0</v>
      </c>
      <c r="J34" s="34">
        <v>0</v>
      </c>
      <c r="K34" s="34">
        <v>0</v>
      </c>
      <c r="L34" s="33">
        <v>614</v>
      </c>
      <c r="M34" s="33">
        <f t="shared" si="8"/>
        <v>0</v>
      </c>
      <c r="N34" s="58">
        <f t="shared" si="7"/>
        <v>0</v>
      </c>
    </row>
    <row r="35" spans="1:14" s="18" customFormat="1" ht="12.75">
      <c r="A35" s="66"/>
      <c r="B35" s="48" t="s">
        <v>51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4">
        <v>0</v>
      </c>
      <c r="J35" s="34">
        <v>0</v>
      </c>
      <c r="K35" s="34">
        <v>0</v>
      </c>
      <c r="L35" s="33">
        <v>8.56</v>
      </c>
      <c r="M35" s="33">
        <f t="shared" si="8"/>
        <v>0</v>
      </c>
      <c r="N35" s="58">
        <f t="shared" si="7"/>
        <v>0</v>
      </c>
    </row>
    <row r="36" spans="1:14" s="18" customFormat="1" ht="12.75">
      <c r="A36" s="66"/>
      <c r="B36" s="48" t="s">
        <v>52</v>
      </c>
      <c r="C36" s="33">
        <v>497.63</v>
      </c>
      <c r="D36" s="33">
        <v>0</v>
      </c>
      <c r="E36" s="33">
        <v>2999.69</v>
      </c>
      <c r="F36" s="33">
        <v>0</v>
      </c>
      <c r="G36" s="33">
        <v>0</v>
      </c>
      <c r="H36" s="33">
        <v>0</v>
      </c>
      <c r="I36" s="34">
        <v>0</v>
      </c>
      <c r="J36" s="34">
        <v>0</v>
      </c>
      <c r="K36" s="34">
        <v>0</v>
      </c>
      <c r="L36" s="33">
        <v>4561.5</v>
      </c>
      <c r="M36" s="33">
        <f t="shared" si="8"/>
        <v>3497.32</v>
      </c>
      <c r="N36" s="58">
        <f t="shared" si="7"/>
        <v>76.67039351090651</v>
      </c>
    </row>
    <row r="37" spans="1:14" s="18" customFormat="1" ht="12.75">
      <c r="A37" s="66"/>
      <c r="B37" s="48" t="s">
        <v>53</v>
      </c>
      <c r="C37" s="33">
        <v>497.63</v>
      </c>
      <c r="D37" s="33">
        <v>0</v>
      </c>
      <c r="E37" s="33">
        <v>2999.69</v>
      </c>
      <c r="F37" s="33">
        <v>0</v>
      </c>
      <c r="G37" s="33">
        <v>0</v>
      </c>
      <c r="H37" s="33">
        <v>0</v>
      </c>
      <c r="I37" s="34">
        <v>0</v>
      </c>
      <c r="J37" s="34">
        <v>0</v>
      </c>
      <c r="K37" s="34">
        <v>0</v>
      </c>
      <c r="L37" s="33">
        <v>5082</v>
      </c>
      <c r="M37" s="33">
        <f t="shared" si="8"/>
        <v>3497.32</v>
      </c>
      <c r="N37" s="58">
        <f t="shared" si="7"/>
        <v>68.81778827233373</v>
      </c>
    </row>
    <row r="38" spans="1:14" s="18" customFormat="1" ht="12.75">
      <c r="A38" s="66"/>
      <c r="B38" s="48" t="s">
        <v>54</v>
      </c>
      <c r="C38" s="33">
        <v>497.63</v>
      </c>
      <c r="D38" s="33">
        <v>0</v>
      </c>
      <c r="E38" s="33">
        <v>2999.73</v>
      </c>
      <c r="F38" s="33">
        <v>0</v>
      </c>
      <c r="G38" s="33">
        <v>0</v>
      </c>
      <c r="H38" s="33">
        <v>0</v>
      </c>
      <c r="I38" s="34">
        <v>0</v>
      </c>
      <c r="J38" s="34">
        <v>0</v>
      </c>
      <c r="K38" s="34">
        <v>0</v>
      </c>
      <c r="L38" s="33">
        <v>5082</v>
      </c>
      <c r="M38" s="33">
        <f t="shared" si="8"/>
        <v>3497.36</v>
      </c>
      <c r="N38" s="58">
        <f t="shared" si="7"/>
        <v>68.81857536402991</v>
      </c>
    </row>
    <row r="39" spans="1:14" s="18" customFormat="1" ht="12.75">
      <c r="A39" s="66"/>
      <c r="B39" s="48" t="s">
        <v>55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4">
        <v>0</v>
      </c>
      <c r="J39" s="34">
        <v>0</v>
      </c>
      <c r="K39" s="34">
        <v>0</v>
      </c>
      <c r="L39" s="33">
        <v>4561.5</v>
      </c>
      <c r="M39" s="33">
        <f t="shared" si="8"/>
        <v>0</v>
      </c>
      <c r="N39" s="58">
        <f t="shared" si="7"/>
        <v>0</v>
      </c>
    </row>
    <row r="40" spans="1:14" s="18" customFormat="1" ht="12.75">
      <c r="A40" s="66"/>
      <c r="B40" s="48" t="s">
        <v>56</v>
      </c>
      <c r="C40" s="33">
        <v>497.63</v>
      </c>
      <c r="D40" s="33">
        <v>210</v>
      </c>
      <c r="E40" s="33">
        <v>2999.69</v>
      </c>
      <c r="F40" s="33">
        <v>0</v>
      </c>
      <c r="G40" s="33">
        <v>0</v>
      </c>
      <c r="H40" s="33">
        <v>0</v>
      </c>
      <c r="I40" s="34">
        <v>0</v>
      </c>
      <c r="J40" s="34">
        <v>0</v>
      </c>
      <c r="K40" s="34">
        <v>0</v>
      </c>
      <c r="L40" s="33">
        <v>5082</v>
      </c>
      <c r="M40" s="33">
        <f t="shared" si="8"/>
        <v>3707.32</v>
      </c>
      <c r="N40" s="58">
        <f t="shared" si="7"/>
        <v>72.9500196772924</v>
      </c>
    </row>
    <row r="41" spans="1:14" s="18" customFormat="1" ht="12.75">
      <c r="A41" s="66"/>
      <c r="B41" s="48" t="s">
        <v>57</v>
      </c>
      <c r="C41" s="33">
        <v>497.64</v>
      </c>
      <c r="D41" s="33">
        <v>0</v>
      </c>
      <c r="E41" s="33">
        <v>2999.37</v>
      </c>
      <c r="F41" s="33">
        <v>0</v>
      </c>
      <c r="G41" s="33">
        <v>0</v>
      </c>
      <c r="H41" s="33">
        <v>0</v>
      </c>
      <c r="I41" s="34">
        <v>0</v>
      </c>
      <c r="J41" s="34">
        <v>0</v>
      </c>
      <c r="K41" s="34">
        <v>0</v>
      </c>
      <c r="L41" s="33">
        <v>5082</v>
      </c>
      <c r="M41" s="33">
        <f t="shared" si="8"/>
        <v>3497.0099999999998</v>
      </c>
      <c r="N41" s="58">
        <f t="shared" si="7"/>
        <v>68.81168831168831</v>
      </c>
    </row>
    <row r="42" spans="1:14" s="18" customFormat="1" ht="12.75">
      <c r="A42" s="66"/>
      <c r="B42" s="48" t="s">
        <v>58</v>
      </c>
      <c r="C42" s="33">
        <v>497.63</v>
      </c>
      <c r="D42" s="33">
        <v>0</v>
      </c>
      <c r="E42" s="33">
        <v>2999.73</v>
      </c>
      <c r="F42" s="33">
        <v>0</v>
      </c>
      <c r="G42" s="33">
        <v>0</v>
      </c>
      <c r="H42" s="33">
        <v>0</v>
      </c>
      <c r="I42" s="34">
        <v>0</v>
      </c>
      <c r="J42" s="34">
        <v>0</v>
      </c>
      <c r="K42" s="34">
        <v>0</v>
      </c>
      <c r="L42" s="33">
        <v>5082</v>
      </c>
      <c r="M42" s="33">
        <f t="shared" si="8"/>
        <v>3497.36</v>
      </c>
      <c r="N42" s="58">
        <f t="shared" si="7"/>
        <v>68.81857536402991</v>
      </c>
    </row>
    <row r="43" spans="1:14" s="18" customFormat="1" ht="12.75">
      <c r="A43" s="66"/>
      <c r="B43" s="48" t="s">
        <v>59</v>
      </c>
      <c r="C43" s="33">
        <v>536.67</v>
      </c>
      <c r="D43" s="33">
        <v>0</v>
      </c>
      <c r="E43" s="33">
        <v>2999.69</v>
      </c>
      <c r="F43" s="33">
        <v>0</v>
      </c>
      <c r="G43" s="33">
        <v>0</v>
      </c>
      <c r="H43" s="33">
        <v>0</v>
      </c>
      <c r="I43" s="34">
        <v>0</v>
      </c>
      <c r="J43" s="34">
        <v>0</v>
      </c>
      <c r="K43" s="34">
        <v>0</v>
      </c>
      <c r="L43" s="33">
        <v>5082</v>
      </c>
      <c r="M43" s="33">
        <f t="shared" si="8"/>
        <v>3536.36</v>
      </c>
      <c r="N43" s="58">
        <f t="shared" si="7"/>
        <v>69.58598976780794</v>
      </c>
    </row>
    <row r="44" spans="1:14" s="18" customFormat="1" ht="12.75">
      <c r="A44" s="66"/>
      <c r="B44" s="48" t="s">
        <v>60</v>
      </c>
      <c r="C44" s="33">
        <v>497.63</v>
      </c>
      <c r="D44" s="33">
        <v>0</v>
      </c>
      <c r="E44" s="33">
        <v>2999.37</v>
      </c>
      <c r="F44" s="33">
        <v>0</v>
      </c>
      <c r="G44" s="33">
        <v>0</v>
      </c>
      <c r="H44" s="33">
        <v>0</v>
      </c>
      <c r="I44" s="34">
        <v>0</v>
      </c>
      <c r="J44" s="34">
        <v>0</v>
      </c>
      <c r="K44" s="34">
        <v>0</v>
      </c>
      <c r="L44" s="33">
        <v>5082</v>
      </c>
      <c r="M44" s="33">
        <f t="shared" si="8"/>
        <v>3497</v>
      </c>
      <c r="N44" s="58">
        <f t="shared" si="7"/>
        <v>68.81149153876427</v>
      </c>
    </row>
    <row r="45" spans="1:14" s="18" customFormat="1" ht="12.75">
      <c r="A45" s="66"/>
      <c r="B45" s="48" t="s">
        <v>61</v>
      </c>
      <c r="C45" s="33">
        <v>464.64</v>
      </c>
      <c r="D45" s="33">
        <v>0</v>
      </c>
      <c r="E45" s="33">
        <v>2999.73</v>
      </c>
      <c r="F45" s="33">
        <v>0</v>
      </c>
      <c r="G45" s="33">
        <v>0</v>
      </c>
      <c r="H45" s="33">
        <v>0</v>
      </c>
      <c r="I45" s="34">
        <v>0</v>
      </c>
      <c r="J45" s="34">
        <v>0</v>
      </c>
      <c r="K45" s="34">
        <v>0</v>
      </c>
      <c r="L45" s="33">
        <v>5082</v>
      </c>
      <c r="M45" s="33">
        <f t="shared" si="8"/>
        <v>3464.37</v>
      </c>
      <c r="N45" s="58">
        <f t="shared" si="7"/>
        <v>68.1694214876033</v>
      </c>
    </row>
    <row r="46" spans="1:14" s="18" customFormat="1" ht="12.75">
      <c r="A46" s="66"/>
      <c r="B46" s="48" t="s">
        <v>62</v>
      </c>
      <c r="C46" s="33">
        <v>503.67</v>
      </c>
      <c r="D46" s="33">
        <v>0</v>
      </c>
      <c r="E46" s="33">
        <v>2999.69</v>
      </c>
      <c r="F46" s="33">
        <v>0</v>
      </c>
      <c r="G46" s="33">
        <v>0</v>
      </c>
      <c r="H46" s="33">
        <v>0</v>
      </c>
      <c r="I46" s="34">
        <v>0</v>
      </c>
      <c r="J46" s="34">
        <v>0</v>
      </c>
      <c r="K46" s="34">
        <v>0</v>
      </c>
      <c r="L46" s="33">
        <v>5082</v>
      </c>
      <c r="M46" s="33">
        <f t="shared" si="8"/>
        <v>3503.36</v>
      </c>
      <c r="N46" s="58">
        <f t="shared" si="7"/>
        <v>68.9366391184573</v>
      </c>
    </row>
    <row r="47" spans="1:14" s="18" customFormat="1" ht="12.75">
      <c r="A47" s="66"/>
      <c r="B47" s="48" t="s">
        <v>63</v>
      </c>
      <c r="C47" s="33">
        <v>497.63</v>
      </c>
      <c r="D47" s="33">
        <v>0</v>
      </c>
      <c r="E47" s="33">
        <v>2999.37</v>
      </c>
      <c r="F47" s="33">
        <v>0</v>
      </c>
      <c r="G47" s="33">
        <v>0</v>
      </c>
      <c r="H47" s="33">
        <v>0</v>
      </c>
      <c r="I47" s="34">
        <v>0</v>
      </c>
      <c r="J47" s="34">
        <v>0</v>
      </c>
      <c r="K47" s="34">
        <v>0</v>
      </c>
      <c r="L47" s="33">
        <v>5082</v>
      </c>
      <c r="M47" s="33">
        <f t="shared" si="8"/>
        <v>3497</v>
      </c>
      <c r="N47" s="58">
        <f t="shared" si="7"/>
        <v>68.81149153876427</v>
      </c>
    </row>
    <row r="48" spans="1:14" s="18" customFormat="1" ht="12.75">
      <c r="A48" s="66"/>
      <c r="B48" s="48" t="s">
        <v>64</v>
      </c>
      <c r="C48" s="33">
        <v>0</v>
      </c>
      <c r="D48" s="33">
        <v>0</v>
      </c>
      <c r="E48" s="33">
        <v>0</v>
      </c>
      <c r="F48" s="33">
        <v>999.18</v>
      </c>
      <c r="G48" s="33">
        <v>0</v>
      </c>
      <c r="H48" s="33">
        <v>0</v>
      </c>
      <c r="I48" s="34">
        <v>0</v>
      </c>
      <c r="J48" s="34">
        <v>0</v>
      </c>
      <c r="K48" s="34">
        <v>0</v>
      </c>
      <c r="L48" s="33">
        <v>1000</v>
      </c>
      <c r="M48" s="33">
        <f t="shared" si="8"/>
        <v>999.18</v>
      </c>
      <c r="N48" s="58">
        <f t="shared" si="7"/>
        <v>99.918</v>
      </c>
    </row>
    <row r="49" spans="1:14" s="18" customFormat="1" ht="12.75">
      <c r="A49" s="66"/>
      <c r="B49" s="48" t="s">
        <v>65</v>
      </c>
      <c r="C49" s="33">
        <v>0</v>
      </c>
      <c r="D49" s="33">
        <v>0</v>
      </c>
      <c r="E49" s="33">
        <v>0</v>
      </c>
      <c r="F49" s="33">
        <v>0</v>
      </c>
      <c r="G49" s="33">
        <v>0</v>
      </c>
      <c r="H49" s="33">
        <v>0</v>
      </c>
      <c r="I49" s="34">
        <v>0</v>
      </c>
      <c r="J49" s="34">
        <v>0</v>
      </c>
      <c r="K49" s="34">
        <v>361.77</v>
      </c>
      <c r="L49" s="33">
        <v>723.53</v>
      </c>
      <c r="M49" s="33">
        <f>C49+D49+E49+F49+G49+H49+I49+J49+K49</f>
        <v>361.77</v>
      </c>
      <c r="N49" s="58">
        <f t="shared" si="7"/>
        <v>50.000691056348735</v>
      </c>
    </row>
    <row r="50" spans="1:14" s="18" customFormat="1" ht="12.75">
      <c r="A50" s="66"/>
      <c r="B50" s="48" t="s">
        <v>66</v>
      </c>
      <c r="C50" s="33">
        <v>0</v>
      </c>
      <c r="D50" s="33">
        <v>2199.03</v>
      </c>
      <c r="E50" s="33">
        <v>2854</v>
      </c>
      <c r="F50" s="33">
        <v>0</v>
      </c>
      <c r="G50" s="33">
        <v>0</v>
      </c>
      <c r="H50" s="33">
        <v>0</v>
      </c>
      <c r="I50" s="34">
        <v>0</v>
      </c>
      <c r="J50" s="34">
        <v>0</v>
      </c>
      <c r="K50" s="34">
        <v>0</v>
      </c>
      <c r="L50" s="33">
        <v>5500</v>
      </c>
      <c r="M50" s="33">
        <f>C50+D50+E50+F50+G50+H50+I50+J50+K50</f>
        <v>5053.030000000001</v>
      </c>
      <c r="N50" s="58">
        <f t="shared" si="7"/>
        <v>91.87327272727273</v>
      </c>
    </row>
    <row r="51" spans="1:14" s="18" customFormat="1" ht="12.75">
      <c r="A51" s="66"/>
      <c r="B51" s="48" t="s">
        <v>67</v>
      </c>
      <c r="C51" s="33">
        <v>0</v>
      </c>
      <c r="D51" s="33">
        <v>0</v>
      </c>
      <c r="E51" s="33">
        <v>10500</v>
      </c>
      <c r="F51" s="33">
        <v>0</v>
      </c>
      <c r="G51" s="33">
        <v>0</v>
      </c>
      <c r="H51" s="33">
        <v>0</v>
      </c>
      <c r="I51" s="34">
        <v>0</v>
      </c>
      <c r="J51" s="34">
        <v>0</v>
      </c>
      <c r="K51" s="34">
        <v>0</v>
      </c>
      <c r="L51" s="33">
        <v>10500</v>
      </c>
      <c r="M51" s="33">
        <f>C51+D51+E51+F51+G51+H51+I51+J51+K51</f>
        <v>10500</v>
      </c>
      <c r="N51" s="58">
        <f t="shared" si="7"/>
        <v>100</v>
      </c>
    </row>
    <row r="52" spans="1:14" s="18" customFormat="1" ht="12.75">
      <c r="A52" s="66"/>
      <c r="B52" s="48" t="s">
        <v>68</v>
      </c>
      <c r="C52" s="33">
        <v>0</v>
      </c>
      <c r="D52" s="33">
        <v>0</v>
      </c>
      <c r="E52" s="33">
        <v>0</v>
      </c>
      <c r="F52" s="33">
        <v>0</v>
      </c>
      <c r="G52" s="33">
        <v>0</v>
      </c>
      <c r="H52" s="33">
        <v>0</v>
      </c>
      <c r="I52" s="34">
        <v>0</v>
      </c>
      <c r="J52" s="34">
        <v>0</v>
      </c>
      <c r="K52" s="34">
        <v>0</v>
      </c>
      <c r="L52" s="33">
        <v>3435</v>
      </c>
      <c r="M52" s="33">
        <f>C52+D52+E52+F52+G52+H52+I52+J52+K52</f>
        <v>0</v>
      </c>
      <c r="N52" s="58">
        <f t="shared" si="7"/>
        <v>0</v>
      </c>
    </row>
    <row r="53" spans="1:14" s="18" customFormat="1" ht="12.75">
      <c r="A53" s="66"/>
      <c r="B53" s="48" t="s">
        <v>69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4">
        <v>0</v>
      </c>
      <c r="J53" s="34">
        <v>0</v>
      </c>
      <c r="K53" s="34">
        <v>0</v>
      </c>
      <c r="L53" s="33">
        <v>2000</v>
      </c>
      <c r="M53" s="33">
        <f>C53+D53+E53+F53+G53+H53+I53+J53+K53</f>
        <v>0</v>
      </c>
      <c r="N53" s="58">
        <f t="shared" si="7"/>
        <v>0</v>
      </c>
    </row>
    <row r="54" spans="1:14" s="35" customFormat="1" ht="12.75">
      <c r="A54" s="66"/>
      <c r="B54" s="32" t="s">
        <v>15</v>
      </c>
      <c r="C54" s="30">
        <f>C32+C34+C33+C35+C36+C37+C38+C39+C40+C41+C42+C43+C44+C45+C46+C47</f>
        <v>5486.030000000001</v>
      </c>
      <c r="D54" s="30">
        <f aca="true" t="shared" si="9" ref="C54:I54">SUM(D32:D53)</f>
        <v>2409.03</v>
      </c>
      <c r="E54" s="30">
        <f t="shared" si="9"/>
        <v>46349.75</v>
      </c>
      <c r="F54" s="30">
        <f t="shared" si="9"/>
        <v>999.18</v>
      </c>
      <c r="G54" s="30">
        <f t="shared" si="9"/>
        <v>0</v>
      </c>
      <c r="H54" s="30">
        <f t="shared" si="9"/>
        <v>0</v>
      </c>
      <c r="I54" s="31">
        <f t="shared" si="9"/>
        <v>0</v>
      </c>
      <c r="J54" s="46">
        <v>0</v>
      </c>
      <c r="K54" s="46">
        <f>K32+K33+K34+K35+K37+K36+K38+K39+K41+K40+K42+K43+K44+K45+K47+K46+K48+K49+K50+K51+K52</f>
        <v>361.77</v>
      </c>
      <c r="L54" s="30">
        <f>SUM(L32:L53)</f>
        <v>84360.23999999999</v>
      </c>
      <c r="M54" s="30">
        <f>SUM(M32:M53)</f>
        <v>55605.759999999995</v>
      </c>
      <c r="N54" s="59">
        <f aca="true" t="shared" si="10" ref="N54:N61">(M54*100)/L54</f>
        <v>65.9146536330385</v>
      </c>
    </row>
    <row r="55" spans="1:14" s="35" customFormat="1" ht="12.75">
      <c r="A55" s="66"/>
      <c r="B55" s="49" t="s">
        <v>70</v>
      </c>
      <c r="C55" s="14">
        <v>0</v>
      </c>
      <c r="D55" s="14">
        <v>0</v>
      </c>
      <c r="E55" s="14">
        <v>0</v>
      </c>
      <c r="F55" s="14">
        <v>0</v>
      </c>
      <c r="G55" s="14">
        <v>0</v>
      </c>
      <c r="H55" s="14">
        <v>0</v>
      </c>
      <c r="I55" s="16">
        <v>0</v>
      </c>
      <c r="J55" s="16">
        <v>0</v>
      </c>
      <c r="K55" s="16">
        <v>0</v>
      </c>
      <c r="L55" s="14">
        <v>785.2</v>
      </c>
      <c r="M55" s="57">
        <f>C55+D55+E55+F55+H55+I55+J55+K55</f>
        <v>0</v>
      </c>
      <c r="N55" s="59">
        <f t="shared" si="10"/>
        <v>0</v>
      </c>
    </row>
    <row r="56" spans="1:14" s="35" customFormat="1" ht="12.75">
      <c r="A56" s="66"/>
      <c r="B56" s="56" t="s">
        <v>32</v>
      </c>
      <c r="C56" s="30">
        <f aca="true" t="shared" si="11" ref="C56:M56">SUM(C55:C55)</f>
        <v>0</v>
      </c>
      <c r="D56" s="30">
        <f t="shared" si="11"/>
        <v>0</v>
      </c>
      <c r="E56" s="30">
        <f t="shared" si="11"/>
        <v>0</v>
      </c>
      <c r="F56" s="30">
        <f t="shared" si="11"/>
        <v>0</v>
      </c>
      <c r="G56" s="30">
        <f t="shared" si="11"/>
        <v>0</v>
      </c>
      <c r="H56" s="30">
        <f t="shared" si="11"/>
        <v>0</v>
      </c>
      <c r="I56" s="31">
        <f t="shared" si="11"/>
        <v>0</v>
      </c>
      <c r="J56" s="46">
        <f t="shared" si="11"/>
        <v>0</v>
      </c>
      <c r="K56" s="46">
        <f t="shared" si="11"/>
        <v>0</v>
      </c>
      <c r="L56" s="30">
        <f t="shared" si="11"/>
        <v>785.2</v>
      </c>
      <c r="M56" s="30">
        <f t="shared" si="11"/>
        <v>0</v>
      </c>
      <c r="N56" s="59">
        <f t="shared" si="10"/>
        <v>0</v>
      </c>
    </row>
    <row r="57" spans="1:14" s="18" customFormat="1" ht="12.75">
      <c r="A57" s="66"/>
      <c r="B57" s="49" t="s">
        <v>71</v>
      </c>
      <c r="C57" s="14">
        <v>0</v>
      </c>
      <c r="D57" s="14">
        <v>0</v>
      </c>
      <c r="E57" s="14">
        <v>521</v>
      </c>
      <c r="F57" s="14">
        <v>0</v>
      </c>
      <c r="G57" s="14">
        <v>0</v>
      </c>
      <c r="H57" s="14">
        <v>0</v>
      </c>
      <c r="I57" s="16">
        <v>0</v>
      </c>
      <c r="J57" s="16">
        <v>0</v>
      </c>
      <c r="K57" s="16">
        <v>0</v>
      </c>
      <c r="L57" s="14">
        <v>5443.08</v>
      </c>
      <c r="M57" s="14">
        <f>C57+D57+E57+F57+G57+H57+I57</f>
        <v>521</v>
      </c>
      <c r="N57" s="60">
        <f t="shared" si="10"/>
        <v>9.571786562020034</v>
      </c>
    </row>
    <row r="58" spans="1:14" s="50" customFormat="1" ht="12.75">
      <c r="A58" s="66"/>
      <c r="B58" s="49" t="s">
        <v>72</v>
      </c>
      <c r="C58" s="10">
        <v>0</v>
      </c>
      <c r="D58" s="10">
        <v>0</v>
      </c>
      <c r="E58" s="14">
        <v>0</v>
      </c>
      <c r="F58" s="10">
        <v>0</v>
      </c>
      <c r="G58" s="10">
        <v>0</v>
      </c>
      <c r="H58" s="10">
        <v>0</v>
      </c>
      <c r="I58" s="11">
        <v>0</v>
      </c>
      <c r="J58" s="11">
        <v>0</v>
      </c>
      <c r="K58" s="11">
        <v>0</v>
      </c>
      <c r="L58" s="14">
        <v>268</v>
      </c>
      <c r="M58" s="10">
        <f>C58+D58+E58+F58+G58+H58+I58</f>
        <v>0</v>
      </c>
      <c r="N58" s="60">
        <f t="shared" si="10"/>
        <v>0</v>
      </c>
    </row>
    <row r="59" spans="1:14" s="50" customFormat="1" ht="12.75">
      <c r="A59" s="66"/>
      <c r="B59" s="49" t="s">
        <v>73</v>
      </c>
      <c r="C59" s="10">
        <v>0</v>
      </c>
      <c r="D59" s="10">
        <v>13892.02</v>
      </c>
      <c r="E59" s="14">
        <v>0</v>
      </c>
      <c r="F59" s="10">
        <v>7754.32</v>
      </c>
      <c r="G59" s="10">
        <v>0</v>
      </c>
      <c r="H59" s="10">
        <v>0</v>
      </c>
      <c r="I59" s="11">
        <v>0</v>
      </c>
      <c r="J59" s="11">
        <v>0</v>
      </c>
      <c r="K59" s="11">
        <v>0</v>
      </c>
      <c r="L59" s="14">
        <v>21652</v>
      </c>
      <c r="M59" s="10">
        <f>C59+D59+E59+F59+G59+H59+I59</f>
        <v>21646.34</v>
      </c>
      <c r="N59" s="60">
        <f t="shared" si="10"/>
        <v>99.97385922778496</v>
      </c>
    </row>
    <row r="60" spans="1:14" s="36" customFormat="1" ht="12.75">
      <c r="A60" s="66"/>
      <c r="B60" s="32" t="s">
        <v>16</v>
      </c>
      <c r="C60" s="30">
        <f>SUM(C57:C59)</f>
        <v>0</v>
      </c>
      <c r="D60" s="30">
        <f>SUM(D57:D59)</f>
        <v>13892.02</v>
      </c>
      <c r="E60" s="30">
        <f>SUM(E57:E59)</f>
        <v>521</v>
      </c>
      <c r="F60" s="30">
        <f>F59+F58+F57</f>
        <v>7754.32</v>
      </c>
      <c r="G60" s="30">
        <f>SUM(G57:G59)</f>
        <v>0</v>
      </c>
      <c r="H60" s="30">
        <f>SUM(H57:H58)</f>
        <v>0</v>
      </c>
      <c r="I60" s="31">
        <f>SUM(I57:I58)</f>
        <v>0</v>
      </c>
      <c r="J60" s="31">
        <f>SUM(J57:J58)</f>
        <v>0</v>
      </c>
      <c r="K60" s="31">
        <v>0</v>
      </c>
      <c r="L60" s="30">
        <f>SUM(L57:L59)</f>
        <v>27363.08</v>
      </c>
      <c r="M60" s="30">
        <f>SUM(M57:M59)</f>
        <v>22167.34</v>
      </c>
      <c r="N60" s="60">
        <f t="shared" si="10"/>
        <v>81.01185977601936</v>
      </c>
    </row>
    <row r="61" spans="1:15" s="3" customFormat="1" ht="18.75">
      <c r="A61" s="75" t="s">
        <v>17</v>
      </c>
      <c r="B61" s="76"/>
      <c r="C61" s="42">
        <f>C54+C31+C56+C60</f>
        <v>5486.030000000001</v>
      </c>
      <c r="D61" s="42">
        <f>D31+D54+D60</f>
        <v>46386.25</v>
      </c>
      <c r="E61" s="42">
        <f>E31+E54+E56+E60</f>
        <v>102813.85</v>
      </c>
      <c r="F61" s="42">
        <f aca="true" t="shared" si="12" ref="F61:K61">F31+F54+F60</f>
        <v>8753.5</v>
      </c>
      <c r="G61" s="42">
        <f t="shared" si="12"/>
        <v>0</v>
      </c>
      <c r="H61" s="42">
        <f t="shared" si="12"/>
        <v>0</v>
      </c>
      <c r="I61" s="43">
        <f t="shared" si="12"/>
        <v>0</v>
      </c>
      <c r="J61" s="43">
        <f t="shared" si="12"/>
        <v>0</v>
      </c>
      <c r="K61" s="43">
        <f t="shared" si="12"/>
        <v>361.77</v>
      </c>
      <c r="L61" s="42">
        <f>L31+L54+L56+L60</f>
        <v>203481.51</v>
      </c>
      <c r="M61" s="44">
        <f>M31+M54+M56+M60</f>
        <v>163801.4</v>
      </c>
      <c r="N61" s="60">
        <f t="shared" si="10"/>
        <v>80.4994026238551</v>
      </c>
      <c r="O61" s="21"/>
    </row>
    <row r="62" spans="1:14" s="4" customFormat="1" ht="14.25">
      <c r="A62" s="73" t="s">
        <v>3</v>
      </c>
      <c r="B62" s="74"/>
      <c r="C62" s="39">
        <f aca="true" t="shared" si="13" ref="C62:M62">C28+C61</f>
        <v>6879.400000000001</v>
      </c>
      <c r="D62" s="39">
        <f t="shared" si="13"/>
        <v>48750.63</v>
      </c>
      <c r="E62" s="39">
        <f t="shared" si="13"/>
        <v>119409.12000000001</v>
      </c>
      <c r="F62" s="39">
        <f t="shared" si="13"/>
        <v>31418.28</v>
      </c>
      <c r="G62" s="39">
        <f t="shared" si="13"/>
        <v>3659.21</v>
      </c>
      <c r="H62" s="39">
        <f t="shared" si="13"/>
        <v>0</v>
      </c>
      <c r="I62" s="39">
        <f t="shared" si="13"/>
        <v>0</v>
      </c>
      <c r="J62" s="45">
        <f t="shared" si="13"/>
        <v>0</v>
      </c>
      <c r="K62" s="45">
        <f t="shared" si="13"/>
        <v>361.77</v>
      </c>
      <c r="L62" s="40">
        <f t="shared" si="13"/>
        <v>312305.06</v>
      </c>
      <c r="M62" s="39">
        <f t="shared" si="13"/>
        <v>210783.40999999997</v>
      </c>
      <c r="N62" s="41">
        <f>(M62*100)/L62</f>
        <v>67.49279374468027</v>
      </c>
    </row>
    <row r="63" spans="1:14" ht="13.5">
      <c r="A63" s="37"/>
      <c r="B63" s="15" t="s">
        <v>4</v>
      </c>
      <c r="C63" s="10"/>
      <c r="D63" s="10"/>
      <c r="E63" s="10"/>
      <c r="F63" s="10"/>
      <c r="G63" s="10"/>
      <c r="H63" s="10"/>
      <c r="I63" s="10"/>
      <c r="J63" s="10"/>
      <c r="K63" s="10"/>
      <c r="L63" s="10">
        <v>100</v>
      </c>
      <c r="M63" s="10">
        <f>SUM(M57:M60)</f>
        <v>44334.68</v>
      </c>
      <c r="N63" s="38"/>
    </row>
    <row r="64" spans="2:12" ht="15.75">
      <c r="B64" s="70" t="s">
        <v>5</v>
      </c>
      <c r="C64" s="70"/>
      <c r="D64" s="70"/>
      <c r="E64" s="70"/>
      <c r="F64" s="70"/>
      <c r="G64" s="70"/>
      <c r="H64" s="70"/>
      <c r="I64" s="70"/>
      <c r="J64" s="51"/>
      <c r="K64" s="51"/>
      <c r="L64" s="52">
        <f>SUM(L62:L63)</f>
        <v>312405.06</v>
      </c>
    </row>
    <row r="66" spans="3:13" ht="15">
      <c r="C66" s="6"/>
      <c r="D66" s="6"/>
      <c r="E66" s="6"/>
      <c r="F66" s="6"/>
      <c r="G66" s="6"/>
      <c r="I66" s="6"/>
      <c r="J66" s="6"/>
      <c r="K66" s="6"/>
      <c r="L66" s="47"/>
      <c r="M66" s="6"/>
    </row>
    <row r="67" spans="2:13" ht="15.75">
      <c r="B67" s="19"/>
      <c r="C67" s="19"/>
      <c r="D67" s="19"/>
      <c r="E67" s="19"/>
      <c r="F67" s="19"/>
      <c r="G67" s="19"/>
      <c r="L67" s="22"/>
      <c r="M67" s="6"/>
    </row>
    <row r="68" spans="4:12" ht="15">
      <c r="D68" s="19"/>
      <c r="E68" s="19"/>
      <c r="F68" s="19"/>
      <c r="G68" s="19"/>
      <c r="H68" s="6"/>
      <c r="I68" s="6"/>
      <c r="J68" s="6"/>
      <c r="K68" s="6"/>
      <c r="L68" s="47"/>
    </row>
    <row r="69" spans="4:12" ht="15">
      <c r="D69" s="19"/>
      <c r="E69" s="19"/>
      <c r="F69" s="19"/>
      <c r="G69" s="19"/>
      <c r="L69" s="5"/>
    </row>
    <row r="70" ht="12.75">
      <c r="M70" s="6"/>
    </row>
    <row r="81" spans="2:7" ht="12.75">
      <c r="B81" s="19"/>
      <c r="C81" s="19"/>
      <c r="D81" s="19"/>
      <c r="E81" s="19"/>
      <c r="F81" s="19"/>
      <c r="G81" s="19"/>
    </row>
    <row r="82" spans="4:7" ht="12.75">
      <c r="D82" s="19"/>
      <c r="E82" s="19"/>
      <c r="F82" s="19"/>
      <c r="G82" s="19"/>
    </row>
  </sheetData>
  <sheetProtection/>
  <mergeCells count="8">
    <mergeCell ref="A5:A27"/>
    <mergeCell ref="A29:A60"/>
    <mergeCell ref="B3:M3"/>
    <mergeCell ref="B64:I64"/>
    <mergeCell ref="B2:N2"/>
    <mergeCell ref="A28:B28"/>
    <mergeCell ref="A62:B62"/>
    <mergeCell ref="A61:B6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8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Utente</cp:lastModifiedBy>
  <cp:lastPrinted>2023-03-30T10:35:27Z</cp:lastPrinted>
  <dcterms:created xsi:type="dcterms:W3CDTF">2011-02-14T09:34:41Z</dcterms:created>
  <dcterms:modified xsi:type="dcterms:W3CDTF">2023-03-31T08:28:42Z</dcterms:modified>
  <cp:category/>
  <cp:version/>
  <cp:contentType/>
  <cp:contentStatus/>
</cp:coreProperties>
</file>