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s\mi00667\Documents\1STE_DIRIGENZA\1_DIRIGENZA\Autorizazione assumere 2023_PIAO_23_25\PIAO 2023 2025 ultimo con EP\"/>
    </mc:Choice>
  </mc:AlternateContent>
  <xr:revisionPtr revIDLastSave="0" documentId="13_ncr:1_{EACBA947-D722-4018-8FFF-AC8E87E9F1F9}" xr6:coauthVersionLast="47" xr6:coauthVersionMax="47" xr10:uidLastSave="{00000000-0000-0000-0000-000000000000}"/>
  <bookViews>
    <workbookView xWindow="-120" yWindow="-120" windowWidth="29040" windowHeight="15840" tabRatio="530" firstSheet="1" activeTab="1" xr2:uid="{00000000-000D-0000-FFFF-FFFF00000000}"/>
  </bookViews>
  <sheets>
    <sheet name="1.1 Personale 31_12_2022" sheetId="16" r:id="rId1"/>
    <sheet name="1.2 Rimodulazione organico" sheetId="19" r:id="rId2"/>
    <sheet name="1.3 Personale 2023-2025" sheetId="18" r:id="rId3"/>
    <sheet name="1.4 pensionamenti 2023-2025" sheetId="17" r:id="rId4"/>
    <sheet name="1.5 assunzioni ante PTF 2023" sheetId="8" r:id="rId5"/>
    <sheet name="1.6 ammni comandi IN" sheetId="7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1" i="18" l="1"/>
  <c r="F8" i="19"/>
  <c r="X14" i="18"/>
  <c r="U14" i="18"/>
  <c r="Q11" i="18"/>
  <c r="U10" i="18" l="1"/>
  <c r="T10" i="18"/>
  <c r="S14" i="18"/>
  <c r="R14" i="18"/>
  <c r="Q14" i="18"/>
  <c r="P14" i="18"/>
  <c r="O14" i="18"/>
  <c r="N14" i="18"/>
  <c r="M14" i="18"/>
  <c r="L14" i="18"/>
  <c r="K14" i="18"/>
  <c r="H14" i="18"/>
  <c r="F10" i="18"/>
  <c r="I10" i="18" s="1"/>
  <c r="E14" i="18"/>
  <c r="D14" i="18"/>
  <c r="C14" i="18"/>
  <c r="E10" i="18"/>
  <c r="B14" i="18"/>
  <c r="E12" i="19"/>
  <c r="B12" i="19"/>
  <c r="D12" i="19"/>
  <c r="G9" i="19"/>
  <c r="G10" i="19"/>
  <c r="G8" i="19"/>
  <c r="D8" i="19"/>
  <c r="H8" i="19"/>
  <c r="G11" i="19"/>
  <c r="G6" i="19"/>
  <c r="V10" i="18" l="1"/>
  <c r="J10" i="18"/>
  <c r="G10" i="18"/>
  <c r="H10" i="19"/>
  <c r="H9" i="19"/>
  <c r="E9" i="19"/>
  <c r="F11" i="19"/>
  <c r="F6" i="19"/>
  <c r="W10" i="18" l="1"/>
  <c r="F10" i="19"/>
  <c r="F12" i="19" s="1"/>
  <c r="F9" i="19"/>
  <c r="D11" i="19"/>
  <c r="D10" i="19"/>
  <c r="D9" i="19"/>
  <c r="D6" i="19"/>
  <c r="E5" i="19" l="1"/>
  <c r="F5" i="19" s="1"/>
  <c r="E4" i="19"/>
  <c r="B5" i="19"/>
  <c r="B4" i="19"/>
  <c r="G4" i="19" s="1"/>
  <c r="G12" i="19" l="1"/>
  <c r="D5" i="19"/>
  <c r="G5" i="19"/>
  <c r="E7" i="19"/>
  <c r="E13" i="19" s="1"/>
  <c r="F4" i="19"/>
  <c r="F7" i="19" s="1"/>
  <c r="F13" i="19" s="1"/>
  <c r="B7" i="19"/>
  <c r="D4" i="19"/>
  <c r="D7" i="19" s="1"/>
  <c r="D13" i="19" s="1"/>
  <c r="T13" i="18"/>
  <c r="U13" i="18" s="1"/>
  <c r="P13" i="18"/>
  <c r="E13" i="18"/>
  <c r="F13" i="18" s="1"/>
  <c r="T12" i="18"/>
  <c r="P12" i="18"/>
  <c r="E12" i="18"/>
  <c r="F12" i="18" s="1"/>
  <c r="G12" i="18" s="1"/>
  <c r="T11" i="18"/>
  <c r="T14" i="18" s="1"/>
  <c r="P11" i="18"/>
  <c r="F11" i="18"/>
  <c r="F14" i="18" s="1"/>
  <c r="E11" i="18"/>
  <c r="X9" i="18"/>
  <c r="X15" i="18" s="1"/>
  <c r="S9" i="18"/>
  <c r="S15" i="18" s="1"/>
  <c r="R9" i="18"/>
  <c r="N9" i="18"/>
  <c r="M9" i="18"/>
  <c r="L9" i="18"/>
  <c r="L15" i="18" s="1"/>
  <c r="K9" i="18"/>
  <c r="K15" i="18" s="1"/>
  <c r="H9" i="18"/>
  <c r="H15" i="18" s="1"/>
  <c r="D9" i="18"/>
  <c r="D15" i="18" s="1"/>
  <c r="C9" i="18"/>
  <c r="T8" i="18"/>
  <c r="P8" i="18"/>
  <c r="E8" i="18"/>
  <c r="F8" i="18" s="1"/>
  <c r="Q7" i="18"/>
  <c r="Q9" i="18" s="1"/>
  <c r="O7" i="18"/>
  <c r="O9" i="18" s="1"/>
  <c r="E7" i="18"/>
  <c r="B7" i="18"/>
  <c r="T6" i="18"/>
  <c r="P6" i="18"/>
  <c r="E6" i="18"/>
  <c r="B6" i="18"/>
  <c r="B9" i="18" s="1"/>
  <c r="E8" i="17"/>
  <c r="G15" i="7"/>
  <c r="T15" i="8"/>
  <c r="S15" i="8"/>
  <c r="R15" i="8"/>
  <c r="R14" i="8"/>
  <c r="Q15" i="8"/>
  <c r="P15" i="8"/>
  <c r="U15" i="8" s="1"/>
  <c r="T14" i="8"/>
  <c r="S14" i="8"/>
  <c r="Q14" i="8"/>
  <c r="P14" i="8"/>
  <c r="S10" i="8"/>
  <c r="S13" i="8"/>
  <c r="R13" i="8"/>
  <c r="Q13" i="8"/>
  <c r="P13" i="8"/>
  <c r="P9" i="8"/>
  <c r="P10" i="8"/>
  <c r="P7" i="18" l="1"/>
  <c r="U7" i="18" s="1"/>
  <c r="M15" i="18"/>
  <c r="T7" i="18"/>
  <c r="T9" i="18" s="1"/>
  <c r="N15" i="18"/>
  <c r="B13" i="19"/>
  <c r="G7" i="19"/>
  <c r="T15" i="18"/>
  <c r="U12" i="18"/>
  <c r="Q15" i="18"/>
  <c r="B15" i="18"/>
  <c r="I11" i="18"/>
  <c r="P9" i="18"/>
  <c r="U8" i="18"/>
  <c r="F6" i="18"/>
  <c r="I6" i="18" s="1"/>
  <c r="J6" i="18" s="1"/>
  <c r="E9" i="18"/>
  <c r="R15" i="18"/>
  <c r="O15" i="18"/>
  <c r="C15" i="18"/>
  <c r="G8" i="18"/>
  <c r="I8" i="18"/>
  <c r="I13" i="18"/>
  <c r="G13" i="18"/>
  <c r="G11" i="18"/>
  <c r="G14" i="18" s="1"/>
  <c r="F7" i="18"/>
  <c r="I12" i="18"/>
  <c r="U6" i="18"/>
  <c r="U9" i="18" s="1"/>
  <c r="U11" i="18"/>
  <c r="G16" i="8"/>
  <c r="J12" i="8"/>
  <c r="G12" i="8"/>
  <c r="E16" i="8"/>
  <c r="E12" i="8"/>
  <c r="E17" i="8" s="1"/>
  <c r="J11" i="18" l="1"/>
  <c r="I14" i="18"/>
  <c r="E15" i="18"/>
  <c r="V11" i="18"/>
  <c r="F9" i="18"/>
  <c r="F15" i="18" s="1"/>
  <c r="P15" i="18"/>
  <c r="U15" i="18"/>
  <c r="G6" i="18"/>
  <c r="I7" i="18"/>
  <c r="G7" i="18"/>
  <c r="G9" i="18" s="1"/>
  <c r="J13" i="18"/>
  <c r="V13" i="18"/>
  <c r="W13" i="18" s="1"/>
  <c r="V6" i="18"/>
  <c r="V8" i="18"/>
  <c r="W8" i="18" s="1"/>
  <c r="J8" i="18"/>
  <c r="J12" i="18"/>
  <c r="V12" i="18"/>
  <c r="W12" i="18" s="1"/>
  <c r="G17" i="8"/>
  <c r="T10" i="8"/>
  <c r="Q11" i="8"/>
  <c r="Q9" i="8"/>
  <c r="Q10" i="8"/>
  <c r="Q16" i="8"/>
  <c r="W11" i="18" l="1"/>
  <c r="W14" i="18" s="1"/>
  <c r="V14" i="18"/>
  <c r="J14" i="18"/>
  <c r="J7" i="18"/>
  <c r="J9" i="18" s="1"/>
  <c r="V7" i="18"/>
  <c r="W7" i="18" s="1"/>
  <c r="I9" i="18"/>
  <c r="I15" i="18" s="1"/>
  <c r="W6" i="18"/>
  <c r="W9" i="18" s="1"/>
  <c r="V9" i="18"/>
  <c r="Q12" i="8"/>
  <c r="Q17" i="8" s="1"/>
  <c r="E14" i="7"/>
  <c r="E13" i="7"/>
  <c r="E12" i="7"/>
  <c r="B19" i="7" s="1"/>
  <c r="E11" i="7"/>
  <c r="E10" i="7"/>
  <c r="E9" i="7"/>
  <c r="E8" i="7"/>
  <c r="E7" i="7"/>
  <c r="E6" i="7"/>
  <c r="E5" i="7"/>
  <c r="V15" i="18" l="1"/>
  <c r="B18" i="7"/>
  <c r="B20" i="7" s="1"/>
  <c r="T11" i="8"/>
  <c r="T9" i="8"/>
  <c r="S11" i="8"/>
  <c r="S9" i="8"/>
  <c r="R10" i="8"/>
  <c r="U10" i="8" s="1"/>
  <c r="R9" i="8"/>
  <c r="J16" i="8" l="1"/>
  <c r="J17" i="8" s="1"/>
  <c r="T13" i="8"/>
  <c r="T16" i="8" s="1"/>
  <c r="U9" i="8"/>
  <c r="T12" i="8"/>
  <c r="F11" i="8"/>
  <c r="P11" i="8" s="1"/>
  <c r="T17" i="8" l="1"/>
  <c r="D12" i="17"/>
  <c r="C12" i="17"/>
  <c r="B12" i="17"/>
  <c r="E11" i="17"/>
  <c r="E10" i="17"/>
  <c r="E9" i="17"/>
  <c r="D8" i="17"/>
  <c r="C8" i="17"/>
  <c r="B8" i="17"/>
  <c r="E7" i="17"/>
  <c r="E6" i="17"/>
  <c r="E5" i="17"/>
  <c r="E12" i="16"/>
  <c r="F12" i="16" s="1"/>
  <c r="E11" i="16"/>
  <c r="F11" i="16" s="1"/>
  <c r="E10" i="16"/>
  <c r="F10" i="16" s="1"/>
  <c r="E8" i="16"/>
  <c r="F8" i="16" s="1"/>
  <c r="E7" i="16"/>
  <c r="E6" i="16"/>
  <c r="H13" i="16"/>
  <c r="H9" i="16"/>
  <c r="D13" i="16"/>
  <c r="D9" i="16"/>
  <c r="C13" i="16"/>
  <c r="B13" i="16"/>
  <c r="C9" i="16"/>
  <c r="B7" i="16"/>
  <c r="B6" i="16"/>
  <c r="D13" i="17" l="1"/>
  <c r="H14" i="16"/>
  <c r="E12" i="17"/>
  <c r="C13" i="17"/>
  <c r="B13" i="17"/>
  <c r="F6" i="16"/>
  <c r="D14" i="16"/>
  <c r="G8" i="16"/>
  <c r="F7" i="16"/>
  <c r="G11" i="16"/>
  <c r="G10" i="16"/>
  <c r="G13" i="16" s="1"/>
  <c r="G12" i="16"/>
  <c r="E9" i="16"/>
  <c r="C14" i="16"/>
  <c r="E13" i="16"/>
  <c r="B9" i="16"/>
  <c r="B14" i="16" s="1"/>
  <c r="F13" i="16"/>
  <c r="E13" i="17" l="1"/>
  <c r="G6" i="16"/>
  <c r="G7" i="16"/>
  <c r="G9" i="16" s="1"/>
  <c r="E14" i="16"/>
  <c r="F9" i="16"/>
  <c r="F14" i="16" s="1"/>
  <c r="U14" i="8" l="1"/>
  <c r="U13" i="8"/>
  <c r="R11" i="8"/>
  <c r="U11" i="8" s="1"/>
  <c r="N16" i="8"/>
  <c r="M16" i="8"/>
  <c r="L16" i="8"/>
  <c r="K16" i="8"/>
  <c r="I16" i="8"/>
  <c r="H16" i="8"/>
  <c r="D16" i="8"/>
  <c r="C16" i="8"/>
  <c r="O12" i="8"/>
  <c r="N12" i="8"/>
  <c r="M12" i="8"/>
  <c r="L12" i="8"/>
  <c r="K12" i="8"/>
  <c r="I12" i="8"/>
  <c r="H12" i="8"/>
  <c r="D12" i="8"/>
  <c r="C12" i="8"/>
  <c r="O16" i="8"/>
  <c r="B16" i="8"/>
  <c r="B12" i="8"/>
  <c r="D17" i="8" l="1"/>
  <c r="S12" i="8"/>
  <c r="R16" i="8"/>
  <c r="L17" i="8"/>
  <c r="H17" i="8"/>
  <c r="N17" i="8"/>
  <c r="C17" i="8"/>
  <c r="I17" i="8"/>
  <c r="R12" i="8"/>
  <c r="K17" i="8"/>
  <c r="O17" i="8"/>
  <c r="M17" i="8"/>
  <c r="F12" i="8"/>
  <c r="F16" i="8"/>
  <c r="B17" i="8"/>
  <c r="S16" i="8" l="1"/>
  <c r="S17" i="8" s="1"/>
  <c r="R17" i="8"/>
  <c r="U16" i="8"/>
  <c r="P16" i="8"/>
  <c r="F17" i="8"/>
  <c r="P12" i="8"/>
  <c r="B15" i="7"/>
  <c r="D15" i="7"/>
  <c r="C15" i="7"/>
  <c r="P17" i="8" l="1"/>
  <c r="U12" i="8"/>
  <c r="U17" i="8" s="1"/>
  <c r="E15" i="7"/>
  <c r="C18" i="7" s="1"/>
  <c r="C19" i="7" l="1"/>
</calcChain>
</file>

<file path=xl/sharedStrings.xml><?xml version="1.0" encoding="utf-8"?>
<sst xmlns="http://schemas.openxmlformats.org/spreadsheetml/2006/main" count="200" uniqueCount="142">
  <si>
    <t>Allegato 1.1</t>
  </si>
  <si>
    <r>
      <t xml:space="preserve">MINISTERO DELL'ISTRUZIONE E DEL MERITO - Personale di ruolo </t>
    </r>
    <r>
      <rPr>
        <b/>
        <sz val="11"/>
        <color indexed="8"/>
        <rFont val="Calibri"/>
        <family val="2"/>
      </rPr>
      <t>in servizio</t>
    </r>
    <r>
      <rPr>
        <b/>
        <sz val="11"/>
        <color theme="1"/>
        <rFont val="Calibri"/>
        <family val="2"/>
        <scheme val="minor"/>
      </rPr>
      <t xml:space="preserve"> al 31/12/2022 e previsione cessazioni triennio 2023-2025</t>
    </r>
  </si>
  <si>
    <t>qualifica</t>
  </si>
  <si>
    <r>
      <t>ORGANICO VIGENTE</t>
    </r>
    <r>
      <rPr>
        <b/>
        <sz val="11"/>
        <rFont val="Calibri"/>
        <family val="2"/>
      </rPr>
      <t xml:space="preserve"> (*)</t>
    </r>
  </si>
  <si>
    <t>Personale di ruolo al 31.12.2022</t>
  </si>
  <si>
    <t>POSTI VACANTI ruolo al 31.12.2022</t>
  </si>
  <si>
    <t>%</t>
  </si>
  <si>
    <t>CESSAZIONI PREVISTE 1.2023 - 12.2025</t>
  </si>
  <si>
    <t>Personale di ruolo in servizio</t>
  </si>
  <si>
    <t>personale di ruolo in comando "out"</t>
  </si>
  <si>
    <t>Totale personale al 31.12.2022</t>
  </si>
  <si>
    <t>DIRIGENTI 1^ fascia</t>
    <phoneticPr fontId="4" type="noConversion"/>
  </si>
  <si>
    <t>DIRIGENTI 2^ fascia amm.vi</t>
    <phoneticPr fontId="4" type="noConversion"/>
  </si>
  <si>
    <t>DIRIGENTI 2^ fascia tecnici</t>
    <phoneticPr fontId="4" type="noConversion"/>
  </si>
  <si>
    <t>Tot. Dirigenti</t>
    <phoneticPr fontId="4" type="noConversion"/>
  </si>
  <si>
    <t>AREA III</t>
  </si>
  <si>
    <t>AREA II</t>
  </si>
  <si>
    <t>AREA I</t>
  </si>
  <si>
    <t>Tot. Aree</t>
  </si>
  <si>
    <t>TOTALE</t>
  </si>
  <si>
    <t>(*) Tabella A - D.L. 1/2020; tabella A - DPCM 166/2020; aumento posti dirigenziali art. 1, c. 942 L. 178/2020; art. 64, comma 6-sexies L. 108/2021; art. 1, c. 878 L. 234/2021)</t>
  </si>
  <si>
    <t>Allegato 1.2</t>
  </si>
  <si>
    <t>MINISTERO DELL'ISTRUZIONE E DEL MERITO - Calcolo rimodulazione organico</t>
  </si>
  <si>
    <t>Valore finanziario unitario organico vigente</t>
  </si>
  <si>
    <t>Valore finanziario complessivo organico vigente</t>
  </si>
  <si>
    <t>ORGANICO RIMODULATO</t>
  </si>
  <si>
    <t>Valore finanziario complessivo organico rimodulato</t>
  </si>
  <si>
    <t>differenza</t>
  </si>
  <si>
    <t>differenza %</t>
  </si>
  <si>
    <t>-</t>
  </si>
  <si>
    <t>Elevate professionalità *</t>
  </si>
  <si>
    <t>Funzionari (ex AREA III)</t>
  </si>
  <si>
    <t>Assistenti (ex AREA II)</t>
  </si>
  <si>
    <t>Operatori (ex AREA I)</t>
  </si>
  <si>
    <t>(*) Tabella A - D.L. 1/2020; tabella A - DPCM 166/2020); aumento posti dirigenziali art. 1, c. 942 L. 178/2020; art. 64, comma 6-sexies L. 108/2021; art. 1, c. 878 L. 234/2021)</t>
  </si>
  <si>
    <t>* valore unitario previsto: 50.000,00 + oneri riflessi = 69.190,00</t>
  </si>
  <si>
    <t>Allegato 1.3</t>
  </si>
  <si>
    <r>
      <t xml:space="preserve">MINISTERO DELL'ISTRUZIONE E DEL MERITO - Personale di ruolo </t>
    </r>
    <r>
      <rPr>
        <b/>
        <sz val="11"/>
        <color indexed="8"/>
        <rFont val="Calibri"/>
        <family val="2"/>
      </rPr>
      <t>in servizio</t>
    </r>
    <r>
      <rPr>
        <b/>
        <sz val="11"/>
        <color theme="1"/>
        <rFont val="Calibri"/>
        <family val="2"/>
        <scheme val="minor"/>
      </rPr>
      <t xml:space="preserve"> al 31/12/2022 e previsione triennio 2023-2025 su organico rimodulato</t>
    </r>
  </si>
  <si>
    <t>PREVISIONE POSTI VACANTI al 31.12.2025</t>
  </si>
  <si>
    <t>previsione assunzioni</t>
  </si>
  <si>
    <t>PREVISIONE POSTI VACANTI dopo assunzioni al 31.12.2025</t>
  </si>
  <si>
    <t>COMANDI IN (al 31.12.2022)</t>
  </si>
  <si>
    <t>ex lege</t>
  </si>
  <si>
    <t>pregresse al 2020 - autorizati con DPCM</t>
  </si>
  <si>
    <t>PTF precedenti autorizzati con DPCM</t>
  </si>
  <si>
    <t>DPCM in attesa di autorizzazione</t>
  </si>
  <si>
    <t>Totale somme ante PTF 23-25 (v. dettaglio foglio 1.3)</t>
  </si>
  <si>
    <t>PTF 2023-2025</t>
  </si>
  <si>
    <t>Totale PTF 2023-2025</t>
  </si>
  <si>
    <t>TOTALE assunzioni previste</t>
  </si>
  <si>
    <t>PTF 20-22-budget 2020</t>
  </si>
  <si>
    <t>PTF 21-23 budget 2021</t>
  </si>
  <si>
    <t>PTF 22-24 budget 2022</t>
  </si>
  <si>
    <t>PTF 23-25 - 2023</t>
  </si>
  <si>
    <t>PTF 23-25 - 2024</t>
  </si>
  <si>
    <t>PTF 23-25 - 2025</t>
  </si>
  <si>
    <t>Elevate Professionalità</t>
  </si>
  <si>
    <t>Assitenti (ex AREA II)</t>
  </si>
  <si>
    <t>Allegato 1.4</t>
  </si>
  <si>
    <t>MINISTERO DELL'ISTRUZIONE E DEL MERITO: pensionamenti previsti 2023-2025</t>
  </si>
  <si>
    <t>QUALIFICA</t>
  </si>
  <si>
    <r>
      <t>P</t>
    </r>
    <r>
      <rPr>
        <sz val="11"/>
        <rFont val="Calibri"/>
        <family val="2"/>
        <scheme val="minor"/>
      </rPr>
      <t>ensionamenti previsti</t>
    </r>
    <r>
      <rPr>
        <sz val="11"/>
        <rFont val="Calibri"/>
        <family val="2"/>
      </rPr>
      <t>, a normativa vigente</t>
    </r>
  </si>
  <si>
    <t>ANNO 2023</t>
  </si>
  <si>
    <t>ANNO 2024</t>
  </si>
  <si>
    <t>ANNO 2025</t>
  </si>
  <si>
    <t>Totale 1/2023 - 12/2025</t>
  </si>
  <si>
    <t>DIRIGENTI 1^ fascia</t>
  </si>
  <si>
    <t>DIRIGENTI 2^ fascia amm.vi</t>
  </si>
  <si>
    <t>DIRIGENTI tecnici</t>
  </si>
  <si>
    <t>Tot. Dirigenti</t>
  </si>
  <si>
    <t>Allegato 1.5</t>
  </si>
  <si>
    <t>MINISTERO DELL'ISTRUZIONE E DEL MERITO</t>
  </si>
  <si>
    <t>ASSUNZIONI derivate da fondi pregressi al P.T.F. 2023-2025</t>
  </si>
  <si>
    <t>Assunzioni previste 2021-2023</t>
  </si>
  <si>
    <r>
      <t>ORGANICO VIGENTE</t>
    </r>
    <r>
      <rPr>
        <b/>
        <sz val="11"/>
        <color indexed="8"/>
        <rFont val="Calibri"/>
        <family val="2"/>
      </rPr>
      <t xml:space="preserve"> </t>
    </r>
    <phoneticPr fontId="4" type="noConversion"/>
  </si>
  <si>
    <t>Accantonamento quota dirigenti Corso-concorso SNA</t>
  </si>
  <si>
    <t>Concorsi ex Ministero istruzione</t>
  </si>
  <si>
    <t>Concorsi unici RIPAM</t>
  </si>
  <si>
    <t>Passaggi verticali</t>
  </si>
  <si>
    <t>Mobilità volontaria / intercompartimentale</t>
  </si>
  <si>
    <r>
      <t>Totale previsioni assunzioni fondi pregressi al PTF 2023-2025</t>
    </r>
    <r>
      <rPr>
        <sz val="12"/>
        <color theme="1"/>
        <rFont val="Calibri"/>
        <family val="2"/>
        <scheme val="minor"/>
      </rPr>
      <t xml:space="preserve"> (da riportare in foglio 1.1) </t>
    </r>
  </si>
  <si>
    <t>Totale</t>
  </si>
  <si>
    <t>A1</t>
  </si>
  <si>
    <t>A2</t>
  </si>
  <si>
    <t>B1</t>
  </si>
  <si>
    <t>C1 *</t>
  </si>
  <si>
    <t>B2 - C1*</t>
  </si>
  <si>
    <t>C2</t>
  </si>
  <si>
    <t>D1-D2 -D3</t>
  </si>
  <si>
    <t>E1</t>
  </si>
  <si>
    <t>con fondi pregressi al 2020 DPCM autorizzati (VIII corso-concorso)</t>
  </si>
  <si>
    <t>con fondi da PTF 2020-22 - budget 2020  (VIII corso-concorso) - DPCM autorizzato</t>
  </si>
  <si>
    <t>con fondi da PTF 2021-23 - budget 2021 (VIII corso-concorso) - DPCM autorizzato</t>
  </si>
  <si>
    <t>con fondi da PTF 2022-24 - budget 2022 (IX corso-concorso) in corso di autorizzazione</t>
  </si>
  <si>
    <t xml:space="preserve">con fondi ex lege </t>
  </si>
  <si>
    <t>con fondi pregressi al 2020 - DPCM autorizzati</t>
  </si>
  <si>
    <t>con fondi da PTF 2020-22 - budget 2020 - DPCM autorizzato</t>
  </si>
  <si>
    <t>con fondi da PTF 2021-23 - budget 2021 DPCM autorizzato</t>
  </si>
  <si>
    <t>con fondi da PTF 2022-24 - budget 2022 (idonei) in corso di autorizzazione</t>
  </si>
  <si>
    <t>con fondi pregressi al  2020 DPCM autorizzati</t>
  </si>
  <si>
    <t>con fondi da PTF 2022-24 - budget 2022 - in corso di autorizzazione</t>
  </si>
  <si>
    <t>con fondi ex lege</t>
  </si>
  <si>
    <t>DIRIGENTI 1 fascia</t>
  </si>
  <si>
    <t>DIRIGENTI 2 fascia amm.vi</t>
  </si>
  <si>
    <t>DIRIGENTI 2 fascia tecnici</t>
  </si>
  <si>
    <t>CONCORSI BANDITI:</t>
  </si>
  <si>
    <r>
      <t xml:space="preserve">VIII corso concorso SNA - DM 31/3/2020 - n. </t>
    </r>
    <r>
      <rPr>
        <b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 xml:space="preserve"> posti per Ministero istruzione, in corso</t>
    </r>
  </si>
  <si>
    <r>
      <t>residuo Bando mobilità dirigenziale DCD 19/1/2022 per</t>
    </r>
    <r>
      <rPr>
        <b/>
        <sz val="11"/>
        <rFont val="Calibri"/>
        <family val="2"/>
        <scheme val="minor"/>
      </rPr>
      <t xml:space="preserve"> 5 </t>
    </r>
    <r>
      <rPr>
        <sz val="11"/>
        <rFont val="Calibri"/>
        <family val="2"/>
        <scheme val="minor"/>
      </rPr>
      <t xml:space="preserve">posti dirigente amministrativo: </t>
    </r>
    <r>
      <rPr>
        <b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unità</t>
    </r>
  </si>
  <si>
    <r>
      <t xml:space="preserve">residuo Concorso RIPAM area III F1 per complessivi 2.333 posti, elevati a 2.736, di cui </t>
    </r>
    <r>
      <rPr>
        <b/>
        <sz val="11"/>
        <rFont val="Calibri"/>
        <family val="2"/>
        <scheme val="minor"/>
      </rPr>
      <t xml:space="preserve">159 </t>
    </r>
    <r>
      <rPr>
        <sz val="11"/>
        <rFont val="Calibri"/>
        <family val="2"/>
        <scheme val="minor"/>
      </rPr>
      <t>per il Ministero dell'Istruzione (bando del 25/6/2020 e 28/7/2021): 34 unità</t>
    </r>
  </si>
  <si>
    <t>B2</t>
  </si>
  <si>
    <r>
      <t xml:space="preserve">residuo Concorso MINISTERO ISTRUZIONE area III F1 per n. </t>
    </r>
    <r>
      <rPr>
        <b/>
        <sz val="11"/>
        <rFont val="Calibri"/>
        <family val="2"/>
        <scheme val="minor"/>
      </rPr>
      <t>304</t>
    </r>
    <r>
      <rPr>
        <sz val="11"/>
        <rFont val="Calibri"/>
        <family val="2"/>
        <scheme val="minor"/>
      </rPr>
      <t xml:space="preserve"> posti elevabili a </t>
    </r>
    <r>
      <rPr>
        <b/>
        <sz val="11"/>
        <rFont val="Calibri"/>
        <family val="2"/>
        <scheme val="minor"/>
      </rPr>
      <t>648</t>
    </r>
    <r>
      <rPr>
        <sz val="11"/>
        <rFont val="Calibri"/>
        <family val="2"/>
        <scheme val="minor"/>
      </rPr>
      <t xml:space="preserve"> (bando del 22/7/2021 e del 6/4/2022): 53+124=</t>
    </r>
    <r>
      <rPr>
        <b/>
        <sz val="11"/>
        <rFont val="Calibri"/>
        <family val="2"/>
        <scheme val="minor"/>
      </rPr>
      <t>177</t>
    </r>
    <r>
      <rPr>
        <sz val="11"/>
        <rFont val="Calibri"/>
        <family val="2"/>
        <scheme val="minor"/>
      </rPr>
      <t xml:space="preserve"> unità (+60 idonei)</t>
    </r>
  </si>
  <si>
    <t>CONCORSI DA BANDIRE:</t>
  </si>
  <si>
    <r>
      <t xml:space="preserve">IX corso concorso SNA - </t>
    </r>
    <r>
      <rPr>
        <b/>
        <sz val="11"/>
        <rFont val="Calibri"/>
        <family val="2"/>
        <scheme val="minor"/>
      </rPr>
      <t>29</t>
    </r>
    <r>
      <rPr>
        <sz val="11"/>
        <rFont val="Calibri"/>
        <family val="2"/>
        <scheme val="minor"/>
      </rPr>
      <t xml:space="preserve"> posti complessivi richiesti per Ministero istruzione (</t>
    </r>
    <r>
      <rPr>
        <b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 xml:space="preserve"> unità)</t>
    </r>
  </si>
  <si>
    <r>
      <t xml:space="preserve">Concorso MINISTERO ISTRUZIONE dirigenti n. </t>
    </r>
    <r>
      <rPr>
        <b/>
        <sz val="11"/>
        <rFont val="Calibri"/>
        <family val="2"/>
        <scheme val="minor"/>
      </rPr>
      <t>146</t>
    </r>
    <r>
      <rPr>
        <sz val="11"/>
        <rFont val="Calibri"/>
        <family val="2"/>
        <scheme val="minor"/>
      </rPr>
      <t xml:space="preserve"> posti complessivi di dirigenti con funzioni tecnico-ispettive</t>
    </r>
  </si>
  <si>
    <t>D3</t>
  </si>
  <si>
    <r>
      <t xml:space="preserve">Procedura passaggio verticale n. </t>
    </r>
    <r>
      <rPr>
        <b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 xml:space="preserve"> posti dirigenti amministrativi art. 28 c 1ter D.Lgs. 165/01</t>
    </r>
  </si>
  <si>
    <t>C1</t>
  </si>
  <si>
    <r>
      <t>Concorso RIPAM area II F2 -</t>
    </r>
    <r>
      <rPr>
        <b/>
        <sz val="11"/>
        <rFont val="Calibri"/>
        <family val="2"/>
        <scheme val="minor"/>
      </rPr>
      <t xml:space="preserve"> 90</t>
    </r>
    <r>
      <rPr>
        <sz val="11"/>
        <rFont val="Calibri"/>
        <family val="2"/>
        <scheme val="minor"/>
      </rPr>
      <t xml:space="preserve"> posti + ex Concorso MINISTERO ISTRUZIONE area II F2 per n. 65+145=</t>
    </r>
    <r>
      <rPr>
        <b/>
        <sz val="11"/>
        <rFont val="Calibri"/>
        <family val="2"/>
        <scheme val="minor"/>
      </rPr>
      <t>210</t>
    </r>
    <r>
      <rPr>
        <sz val="11"/>
        <rFont val="Calibri"/>
        <family val="2"/>
        <scheme val="minor"/>
      </rPr>
      <t xml:space="preserve"> posti = complessivi </t>
    </r>
    <r>
      <rPr>
        <b/>
        <sz val="11"/>
        <rFont val="Calibri"/>
        <family val="2"/>
        <scheme val="minor"/>
      </rPr>
      <t>300</t>
    </r>
    <r>
      <rPr>
        <sz val="11"/>
        <rFont val="Calibri"/>
        <family val="2"/>
        <scheme val="minor"/>
      </rPr>
      <t xml:space="preserve"> posti (+80 idonei)</t>
    </r>
  </si>
  <si>
    <t>D1</t>
  </si>
  <si>
    <r>
      <t xml:space="preserve">Procedura passaggio verticale n. </t>
    </r>
    <r>
      <rPr>
        <b/>
        <sz val="11"/>
        <rFont val="Calibri"/>
        <family val="2"/>
        <scheme val="minor"/>
      </rPr>
      <t>69</t>
    </r>
    <r>
      <rPr>
        <sz val="11"/>
        <rFont val="Calibri"/>
        <family val="2"/>
        <scheme val="minor"/>
      </rPr>
      <t xml:space="preserve"> posti ex area II - area III: 55+14=69</t>
    </r>
  </si>
  <si>
    <t>D2</t>
  </si>
  <si>
    <r>
      <t>Procedura passaggio verticale n. 1</t>
    </r>
    <r>
      <rPr>
        <b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 xml:space="preserve"> posti ex area I - area II</t>
    </r>
  </si>
  <si>
    <t>Allegato 1.6</t>
  </si>
  <si>
    <t>MINISTERO DELL'ISTRUZIONE E DEL MERITO - composizione personale di altre amministrazioni in servizio in comando "in"</t>
  </si>
  <si>
    <t>Peronale delle aree - unità in comando</t>
  </si>
  <si>
    <t>Dirigenti - unità in comando</t>
  </si>
  <si>
    <t>Amministrazione</t>
  </si>
  <si>
    <t>Area III</t>
  </si>
  <si>
    <t>Area II</t>
  </si>
  <si>
    <t>Area I</t>
  </si>
  <si>
    <t>Ministero della difesa</t>
  </si>
  <si>
    <t>Ministero del lavoro</t>
  </si>
  <si>
    <t>Agenzia Nazionale per la Sicurezza delle Ferrovie e delle Infrastrutture Stradali e Autostradali (ANSFISA)</t>
  </si>
  <si>
    <t>Ministero della giustizia</t>
  </si>
  <si>
    <t>Ministero della cultura</t>
  </si>
  <si>
    <t>Ministero dell'università e della ricerca</t>
  </si>
  <si>
    <t>Agenzia entrate</t>
  </si>
  <si>
    <t>Presidenza del Consiglio</t>
  </si>
  <si>
    <t>Regione Lazio</t>
  </si>
  <si>
    <t>Comune di Fiumicino</t>
  </si>
  <si>
    <t>Comparto funzioni centrali</t>
  </si>
  <si>
    <t>Altri comparti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</si>
</sst>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Verdana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</font>
    <font>
      <i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theme="0" tint="-0.2499465926084170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0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/>
      <bottom style="hair">
        <color indexed="55"/>
      </bottom>
      <diagonal/>
    </border>
    <border>
      <left style="thin">
        <color indexed="64"/>
      </left>
      <right/>
      <top style="hair">
        <color indexed="55"/>
      </top>
      <bottom style="thin">
        <color indexed="64"/>
      </bottom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/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2499465926084170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theme="0" tint="-0.24994659260841701"/>
      </bottom>
      <diagonal/>
    </border>
    <border>
      <left/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hair">
        <color indexed="55"/>
      </bottom>
      <diagonal/>
    </border>
    <border>
      <left style="thick">
        <color indexed="64"/>
      </left>
      <right/>
      <top style="hair">
        <color indexed="55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indexed="55"/>
      </top>
      <bottom style="hair">
        <color indexed="55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 style="hair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medium">
        <color indexed="64"/>
      </left>
      <right style="thin">
        <color indexed="64"/>
      </right>
      <top/>
      <bottom style="hair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indexed="64"/>
      </right>
      <top/>
      <bottom style="hair">
        <color theme="0" tint="-0.24994659260841701"/>
      </bottom>
      <diagonal/>
    </border>
    <border>
      <left/>
      <right style="medium">
        <color indexed="64"/>
      </right>
      <top style="hair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theme="0" tint="-0.24994659260841701"/>
      </bottom>
      <diagonal/>
    </border>
    <border>
      <left/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/>
      <top/>
      <bottom style="hair">
        <color theme="0" tint="-0.24994659260841701"/>
      </bottom>
      <diagonal/>
    </border>
    <border>
      <left style="medium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24994659260841701"/>
      </bottom>
      <diagonal/>
    </border>
    <border>
      <left style="medium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55"/>
      </bottom>
      <diagonal/>
    </border>
    <border>
      <left/>
      <right style="thick">
        <color indexed="64"/>
      </right>
      <top style="hair">
        <color indexed="55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hair">
        <color indexed="55"/>
      </top>
      <bottom style="hair">
        <color indexed="55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1" fillId="0" borderId="0" xfId="0" applyFont="1"/>
    <xf numFmtId="3" fontId="2" fillId="0" borderId="4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 wrapText="1"/>
    </xf>
    <xf numFmtId="3" fontId="2" fillId="0" borderId="5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 wrapText="1"/>
    </xf>
    <xf numFmtId="3" fontId="2" fillId="0" borderId="16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0" fontId="5" fillId="0" borderId="0" xfId="0" applyFont="1"/>
    <xf numFmtId="3" fontId="0" fillId="0" borderId="18" xfId="0" applyNumberFormat="1" applyBorder="1" applyAlignment="1">
      <alignment horizontal="center" wrapText="1"/>
    </xf>
    <xf numFmtId="3" fontId="0" fillId="0" borderId="19" xfId="0" applyNumberFormat="1" applyBorder="1" applyAlignment="1">
      <alignment horizontal="center" wrapText="1"/>
    </xf>
    <xf numFmtId="3" fontId="1" fillId="0" borderId="9" xfId="0" applyNumberFormat="1" applyFont="1" applyBorder="1" applyAlignment="1">
      <alignment horizontal="center" wrapText="1"/>
    </xf>
    <xf numFmtId="3" fontId="0" fillId="0" borderId="20" xfId="0" applyNumberFormat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 wrapText="1"/>
    </xf>
    <xf numFmtId="3" fontId="3" fillId="0" borderId="2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wrapText="1"/>
    </xf>
    <xf numFmtId="3" fontId="1" fillId="0" borderId="0" xfId="0" applyNumberFormat="1" applyFont="1" applyAlignment="1">
      <alignment horizontal="center"/>
    </xf>
    <xf numFmtId="3" fontId="1" fillId="0" borderId="40" xfId="0" applyNumberFormat="1" applyFont="1" applyBorder="1" applyAlignment="1">
      <alignment horizontal="center" wrapText="1"/>
    </xf>
    <xf numFmtId="0" fontId="0" fillId="0" borderId="29" xfId="0" applyBorder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29" xfId="0" applyBorder="1"/>
    <xf numFmtId="0" fontId="1" fillId="0" borderId="29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3" fontId="2" fillId="0" borderId="56" xfId="0" applyNumberFormat="1" applyFont="1" applyBorder="1" applyAlignment="1">
      <alignment horizontal="center"/>
    </xf>
    <xf numFmtId="3" fontId="3" fillId="0" borderId="57" xfId="0" applyNumberFormat="1" applyFont="1" applyBorder="1" applyAlignment="1">
      <alignment horizontal="center" wrapText="1"/>
    </xf>
    <xf numFmtId="3" fontId="2" fillId="0" borderId="59" xfId="0" applyNumberFormat="1" applyFont="1" applyBorder="1" applyAlignment="1">
      <alignment horizontal="center"/>
    </xf>
    <xf numFmtId="3" fontId="3" fillId="0" borderId="58" xfId="0" applyNumberFormat="1" applyFont="1" applyBorder="1" applyAlignment="1">
      <alignment horizontal="center" wrapText="1"/>
    </xf>
    <xf numFmtId="3" fontId="2" fillId="0" borderId="33" xfId="0" applyNumberFormat="1" applyFont="1" applyBorder="1" applyAlignment="1">
      <alignment horizontal="center"/>
    </xf>
    <xf numFmtId="3" fontId="2" fillId="0" borderId="31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3" fontId="3" fillId="0" borderId="65" xfId="0" applyNumberFormat="1" applyFont="1" applyBorder="1" applyAlignment="1">
      <alignment horizontal="center" wrapText="1"/>
    </xf>
    <xf numFmtId="0" fontId="0" fillId="0" borderId="27" xfId="0" applyBorder="1" applyAlignment="1">
      <alignment horizontal="center" vertical="center" wrapText="1"/>
    </xf>
    <xf numFmtId="3" fontId="2" fillId="0" borderId="68" xfId="0" applyNumberFormat="1" applyFont="1" applyBorder="1" applyAlignment="1">
      <alignment horizontal="center"/>
    </xf>
    <xf numFmtId="3" fontId="2" fillId="0" borderId="69" xfId="0" applyNumberFormat="1" applyFont="1" applyBorder="1" applyAlignment="1">
      <alignment horizontal="center"/>
    </xf>
    <xf numFmtId="3" fontId="3" fillId="0" borderId="70" xfId="0" applyNumberFormat="1" applyFont="1" applyBorder="1" applyAlignment="1">
      <alignment horizontal="center" wrapText="1"/>
    </xf>
    <xf numFmtId="3" fontId="2" fillId="0" borderId="71" xfId="0" applyNumberFormat="1" applyFont="1" applyBorder="1" applyAlignment="1">
      <alignment horizontal="center"/>
    </xf>
    <xf numFmtId="0" fontId="12" fillId="0" borderId="0" xfId="0" applyFont="1"/>
    <xf numFmtId="3" fontId="2" fillId="0" borderId="4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2" fillId="2" borderId="18" xfId="0" applyNumberFormat="1" applyFont="1" applyFill="1" applyBorder="1" applyAlignment="1">
      <alignment horizontal="center" wrapText="1"/>
    </xf>
    <xf numFmtId="3" fontId="2" fillId="2" borderId="19" xfId="0" applyNumberFormat="1" applyFont="1" applyFill="1" applyBorder="1" applyAlignment="1">
      <alignment horizontal="center" wrapText="1"/>
    </xf>
    <xf numFmtId="3" fontId="3" fillId="2" borderId="9" xfId="0" applyNumberFormat="1" applyFont="1" applyFill="1" applyBorder="1" applyAlignment="1">
      <alignment horizontal="center" wrapText="1"/>
    </xf>
    <xf numFmtId="3" fontId="2" fillId="2" borderId="20" xfId="0" applyNumberFormat="1" applyFont="1" applyFill="1" applyBorder="1" applyAlignment="1">
      <alignment horizontal="center" wrapText="1"/>
    </xf>
    <xf numFmtId="3" fontId="3" fillId="2" borderId="40" xfId="0" applyNumberFormat="1" applyFont="1" applyFill="1" applyBorder="1" applyAlignment="1">
      <alignment horizontal="center" wrapText="1"/>
    </xf>
    <xf numFmtId="3" fontId="2" fillId="0" borderId="4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 wrapText="1"/>
    </xf>
    <xf numFmtId="3" fontId="8" fillId="3" borderId="1" xfId="0" applyNumberFormat="1" applyFont="1" applyFill="1" applyBorder="1" applyAlignment="1">
      <alignment horizontal="center"/>
    </xf>
    <xf numFmtId="3" fontId="8" fillId="3" borderId="7" xfId="0" applyNumberFormat="1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3" fontId="3" fillId="3" borderId="4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Alignment="1">
      <alignment horizontal="center"/>
    </xf>
    <xf numFmtId="3" fontId="3" fillId="0" borderId="65" xfId="0" applyNumberFormat="1" applyFont="1" applyBorder="1" applyAlignment="1">
      <alignment horizontal="center"/>
    </xf>
    <xf numFmtId="3" fontId="2" fillId="0" borderId="5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2" fillId="0" borderId="43" xfId="0" applyNumberFormat="1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6" xfId="0" applyBorder="1"/>
    <xf numFmtId="0" fontId="0" fillId="0" borderId="6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" fontId="2" fillId="3" borderId="23" xfId="0" applyNumberFormat="1" applyFont="1" applyFill="1" applyBorder="1" applyAlignment="1">
      <alignment horizontal="center"/>
    </xf>
    <xf numFmtId="3" fontId="2" fillId="3" borderId="15" xfId="0" applyNumberFormat="1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center" wrapText="1"/>
    </xf>
    <xf numFmtId="3" fontId="8" fillId="3" borderId="23" xfId="0" applyNumberFormat="1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center"/>
    </xf>
    <xf numFmtId="3" fontId="3" fillId="3" borderId="43" xfId="0" applyNumberFormat="1" applyFont="1" applyFill="1" applyBorder="1" applyAlignment="1">
      <alignment horizontal="center"/>
    </xf>
    <xf numFmtId="3" fontId="3" fillId="0" borderId="57" xfId="0" applyNumberFormat="1" applyFont="1" applyBorder="1" applyAlignment="1">
      <alignment horizontal="center"/>
    </xf>
    <xf numFmtId="0" fontId="3" fillId="0" borderId="81" xfId="0" applyFont="1" applyBorder="1" applyAlignment="1">
      <alignment horizontal="center" vertical="center" wrapText="1"/>
    </xf>
    <xf numFmtId="0" fontId="0" fillId="0" borderId="81" xfId="0" applyBorder="1"/>
    <xf numFmtId="2" fontId="0" fillId="0" borderId="81" xfId="0" applyNumberFormat="1" applyBorder="1" applyAlignment="1">
      <alignment horizontal="center"/>
    </xf>
    <xf numFmtId="2" fontId="0" fillId="0" borderId="82" xfId="0" applyNumberFormat="1" applyBorder="1" applyAlignment="1">
      <alignment horizontal="center"/>
    </xf>
    <xf numFmtId="2" fontId="0" fillId="0" borderId="83" xfId="0" applyNumberForma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3" fontId="3" fillId="0" borderId="26" xfId="0" applyNumberFormat="1" applyFont="1" applyBorder="1" applyAlignment="1">
      <alignment horizontal="center"/>
    </xf>
    <xf numFmtId="3" fontId="9" fillId="4" borderId="65" xfId="0" applyNumberFormat="1" applyFont="1" applyFill="1" applyBorder="1" applyAlignment="1">
      <alignment horizontal="center" wrapText="1"/>
    </xf>
    <xf numFmtId="3" fontId="9" fillId="4" borderId="65" xfId="0" applyNumberFormat="1" applyFont="1" applyFill="1" applyBorder="1" applyAlignment="1">
      <alignment horizontal="center"/>
    </xf>
    <xf numFmtId="3" fontId="8" fillId="4" borderId="55" xfId="0" applyNumberFormat="1" applyFont="1" applyFill="1" applyBorder="1" applyAlignment="1">
      <alignment horizontal="center"/>
    </xf>
    <xf numFmtId="3" fontId="2" fillId="0" borderId="45" xfId="0" applyNumberFormat="1" applyFont="1" applyBorder="1" applyAlignment="1">
      <alignment horizontal="center"/>
    </xf>
    <xf numFmtId="3" fontId="13" fillId="0" borderId="48" xfId="0" applyNumberFormat="1" applyFont="1" applyBorder="1" applyAlignment="1">
      <alignment horizontal="center" wrapText="1"/>
    </xf>
    <xf numFmtId="3" fontId="13" fillId="0" borderId="75" xfId="0" applyNumberFormat="1" applyFont="1" applyBorder="1" applyAlignment="1">
      <alignment horizontal="center" wrapText="1"/>
    </xf>
    <xf numFmtId="3" fontId="13" fillId="0" borderId="49" xfId="0" applyNumberFormat="1" applyFont="1" applyBorder="1" applyAlignment="1">
      <alignment horizontal="center" wrapText="1"/>
    </xf>
    <xf numFmtId="3" fontId="13" fillId="0" borderId="76" xfId="0" applyNumberFormat="1" applyFont="1" applyBorder="1" applyAlignment="1">
      <alignment horizontal="center" wrapText="1"/>
    </xf>
    <xf numFmtId="3" fontId="10" fillId="0" borderId="50" xfId="0" applyNumberFormat="1" applyFont="1" applyBorder="1" applyAlignment="1">
      <alignment horizontal="center" wrapText="1"/>
    </xf>
    <xf numFmtId="3" fontId="10" fillId="0" borderId="77" xfId="0" applyNumberFormat="1" applyFont="1" applyBorder="1" applyAlignment="1">
      <alignment horizontal="center" wrapText="1"/>
    </xf>
    <xf numFmtId="0" fontId="14" fillId="0" borderId="0" xfId="0" applyFont="1"/>
    <xf numFmtId="0" fontId="1" fillId="0" borderId="0" xfId="0" applyFont="1" applyAlignment="1">
      <alignment horizontal="center" vertical="center" wrapText="1"/>
    </xf>
    <xf numFmtId="0" fontId="8" fillId="4" borderId="80" xfId="0" applyFont="1" applyFill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5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3" fontId="2" fillId="0" borderId="75" xfId="0" applyNumberFormat="1" applyFont="1" applyBorder="1" applyAlignment="1">
      <alignment horizontal="center" wrapText="1"/>
    </xf>
    <xf numFmtId="3" fontId="13" fillId="0" borderId="30" xfId="0" applyNumberFormat="1" applyFont="1" applyBorder="1" applyAlignment="1">
      <alignment horizontal="center"/>
    </xf>
    <xf numFmtId="3" fontId="13" fillId="0" borderId="31" xfId="0" applyNumberFormat="1" applyFont="1" applyBorder="1" applyAlignment="1">
      <alignment horizontal="center"/>
    </xf>
    <xf numFmtId="3" fontId="10" fillId="0" borderId="32" xfId="0" applyNumberFormat="1" applyFont="1" applyBorder="1" applyAlignment="1">
      <alignment horizontal="center" wrapText="1"/>
    </xf>
    <xf numFmtId="3" fontId="13" fillId="0" borderId="33" xfId="0" applyNumberFormat="1" applyFont="1" applyBorder="1" applyAlignment="1">
      <alignment horizontal="center"/>
    </xf>
    <xf numFmtId="3" fontId="10" fillId="0" borderId="32" xfId="0" applyNumberFormat="1" applyFont="1" applyBorder="1" applyAlignment="1">
      <alignment horizontal="center"/>
    </xf>
    <xf numFmtId="3" fontId="13" fillId="0" borderId="41" xfId="0" applyNumberFormat="1" applyFont="1" applyBorder="1" applyAlignment="1">
      <alignment horizontal="center"/>
    </xf>
    <xf numFmtId="3" fontId="13" fillId="0" borderId="36" xfId="0" applyNumberFormat="1" applyFont="1" applyBorder="1" applyAlignment="1">
      <alignment horizontal="center" wrapText="1"/>
    </xf>
    <xf numFmtId="3" fontId="13" fillId="3" borderId="1" xfId="0" applyNumberFormat="1" applyFont="1" applyFill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3" fontId="13" fillId="0" borderId="37" xfId="0" applyNumberFormat="1" applyFont="1" applyBorder="1" applyAlignment="1">
      <alignment horizontal="center" wrapText="1"/>
    </xf>
    <xf numFmtId="3" fontId="13" fillId="3" borderId="7" xfId="0" applyNumberFormat="1" applyFont="1" applyFill="1" applyBorder="1" applyAlignment="1">
      <alignment horizontal="center"/>
    </xf>
    <xf numFmtId="2" fontId="13" fillId="0" borderId="28" xfId="0" applyNumberFormat="1" applyFont="1" applyBorder="1" applyAlignment="1">
      <alignment horizontal="center"/>
    </xf>
    <xf numFmtId="3" fontId="10" fillId="0" borderId="35" xfId="0" applyNumberFormat="1" applyFont="1" applyBorder="1" applyAlignment="1">
      <alignment horizontal="center" wrapText="1"/>
    </xf>
    <xf numFmtId="3" fontId="10" fillId="3" borderId="8" xfId="0" applyNumberFormat="1" applyFont="1" applyFill="1" applyBorder="1" applyAlignment="1">
      <alignment horizontal="center" wrapText="1"/>
    </xf>
    <xf numFmtId="2" fontId="13" fillId="0" borderId="57" xfId="0" applyNumberFormat="1" applyFont="1" applyBorder="1" applyAlignment="1">
      <alignment horizontal="center"/>
    </xf>
    <xf numFmtId="3" fontId="17" fillId="0" borderId="4" xfId="0" applyNumberFormat="1" applyFont="1" applyBorder="1" applyAlignment="1">
      <alignment horizontal="center"/>
    </xf>
    <xf numFmtId="3" fontId="13" fillId="0" borderId="10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 wrapText="1"/>
    </xf>
    <xf numFmtId="3" fontId="13" fillId="0" borderId="5" xfId="0" applyNumberFormat="1" applyFont="1" applyBorder="1" applyAlignment="1">
      <alignment horizontal="center"/>
    </xf>
    <xf numFmtId="3" fontId="13" fillId="0" borderId="17" xfId="0" applyNumberFormat="1" applyFont="1" applyBorder="1" applyAlignment="1">
      <alignment horizontal="center"/>
    </xf>
    <xf numFmtId="3" fontId="13" fillId="0" borderId="15" xfId="0" applyNumberFormat="1" applyFont="1" applyBorder="1" applyAlignment="1">
      <alignment horizontal="center"/>
    </xf>
    <xf numFmtId="3" fontId="10" fillId="0" borderId="12" xfId="0" applyNumberFormat="1" applyFont="1" applyBorder="1" applyAlignment="1">
      <alignment horizontal="center" wrapText="1"/>
    </xf>
    <xf numFmtId="3" fontId="13" fillId="0" borderId="4" xfId="0" applyNumberFormat="1" applyFont="1" applyBorder="1" applyAlignment="1">
      <alignment horizontal="center"/>
    </xf>
    <xf numFmtId="3" fontId="13" fillId="0" borderId="16" xfId="0" applyNumberFormat="1" applyFont="1" applyBorder="1" applyAlignment="1">
      <alignment horizontal="center"/>
    </xf>
    <xf numFmtId="3" fontId="18" fillId="0" borderId="16" xfId="0" applyNumberFormat="1" applyFont="1" applyBorder="1" applyAlignment="1">
      <alignment horizontal="center"/>
    </xf>
    <xf numFmtId="3" fontId="18" fillId="0" borderId="17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3" fontId="19" fillId="0" borderId="12" xfId="0" applyNumberFormat="1" applyFont="1" applyBorder="1" applyAlignment="1">
      <alignment horizontal="center" wrapText="1"/>
    </xf>
    <xf numFmtId="3" fontId="10" fillId="0" borderId="4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3" fontId="18" fillId="0" borderId="21" xfId="0" applyNumberFormat="1" applyFont="1" applyBorder="1" applyAlignment="1">
      <alignment horizontal="center"/>
    </xf>
    <xf numFmtId="3" fontId="18" fillId="0" borderId="28" xfId="0" applyNumberFormat="1" applyFont="1" applyBorder="1" applyAlignment="1">
      <alignment horizontal="center"/>
    </xf>
    <xf numFmtId="3" fontId="13" fillId="0" borderId="78" xfId="0" applyNumberFormat="1" applyFont="1" applyBorder="1" applyAlignment="1">
      <alignment horizontal="center" wrapText="1"/>
    </xf>
    <xf numFmtId="3" fontId="10" fillId="0" borderId="77" xfId="0" applyNumberFormat="1" applyFont="1" applyBorder="1" applyAlignment="1">
      <alignment horizontal="center"/>
    </xf>
    <xf numFmtId="3" fontId="13" fillId="0" borderId="79" xfId="0" applyNumberFormat="1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wrapText="1"/>
    </xf>
    <xf numFmtId="0" fontId="13" fillId="0" borderId="1" xfId="0" applyFont="1" applyBorder="1"/>
    <xf numFmtId="0" fontId="13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13" fillId="0" borderId="7" xfId="0" applyFont="1" applyBorder="1"/>
    <xf numFmtId="0" fontId="13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3" fontId="15" fillId="0" borderId="10" xfId="0" applyNumberFormat="1" applyFont="1" applyBorder="1" applyAlignment="1">
      <alignment horizontal="center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3" fontId="0" fillId="0" borderId="0" xfId="0" applyNumberFormat="1"/>
    <xf numFmtId="0" fontId="1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3" fontId="2" fillId="0" borderId="72" xfId="0" applyNumberFormat="1" applyFont="1" applyBorder="1" applyAlignment="1">
      <alignment horizontal="center"/>
    </xf>
    <xf numFmtId="3" fontId="3" fillId="0" borderId="58" xfId="0" applyNumberFormat="1" applyFont="1" applyBorder="1" applyAlignment="1">
      <alignment horizontal="center"/>
    </xf>
    <xf numFmtId="3" fontId="2" fillId="0" borderId="86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3" fontId="3" fillId="0" borderId="63" xfId="0" applyNumberFormat="1" applyFont="1" applyBorder="1" applyAlignment="1">
      <alignment horizontal="center"/>
    </xf>
    <xf numFmtId="3" fontId="2" fillId="0" borderId="60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2" fillId="0" borderId="61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3" fillId="0" borderId="64" xfId="0" applyNumberFormat="1" applyFont="1" applyBorder="1" applyAlignment="1">
      <alignment horizontal="center"/>
    </xf>
    <xf numFmtId="3" fontId="3" fillId="0" borderId="66" xfId="0" applyNumberFormat="1" applyFont="1" applyBorder="1" applyAlignment="1">
      <alignment horizontal="center"/>
    </xf>
    <xf numFmtId="3" fontId="2" fillId="0" borderId="6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3" fillId="0" borderId="67" xfId="0" applyNumberFormat="1" applyFont="1" applyBorder="1" applyAlignment="1">
      <alignment horizontal="center"/>
    </xf>
    <xf numFmtId="3" fontId="13" fillId="0" borderId="51" xfId="0" applyNumberFormat="1" applyFont="1" applyBorder="1" applyAlignment="1">
      <alignment horizontal="center" wrapText="1"/>
    </xf>
    <xf numFmtId="3" fontId="10" fillId="0" borderId="50" xfId="0" applyNumberFormat="1" applyFont="1" applyBorder="1" applyAlignment="1">
      <alignment horizontal="center"/>
    </xf>
    <xf numFmtId="3" fontId="13" fillId="0" borderId="52" xfId="0" applyNumberFormat="1" applyFont="1" applyBorder="1" applyAlignment="1">
      <alignment horizontal="center"/>
    </xf>
    <xf numFmtId="3" fontId="13" fillId="0" borderId="38" xfId="0" applyNumberFormat="1" applyFont="1" applyBorder="1" applyAlignment="1">
      <alignment horizontal="center" wrapText="1"/>
    </xf>
    <xf numFmtId="3" fontId="10" fillId="0" borderId="35" xfId="0" applyNumberFormat="1" applyFont="1" applyBorder="1" applyAlignment="1">
      <alignment horizontal="center"/>
    </xf>
    <xf numFmtId="3" fontId="13" fillId="0" borderId="44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0" fillId="0" borderId="87" xfId="0" applyBorder="1"/>
    <xf numFmtId="0" fontId="0" fillId="0" borderId="13" xfId="0" applyBorder="1"/>
    <xf numFmtId="0" fontId="0" fillId="0" borderId="34" xfId="0" applyBorder="1"/>
    <xf numFmtId="0" fontId="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" fontId="23" fillId="0" borderId="0" xfId="0" applyNumberFormat="1" applyFont="1"/>
    <xf numFmtId="4" fontId="2" fillId="0" borderId="30" xfId="0" applyNumberFormat="1" applyFont="1" applyBorder="1" applyAlignment="1">
      <alignment horizontal="center"/>
    </xf>
    <xf numFmtId="4" fontId="2" fillId="0" borderId="31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 wrapText="1"/>
    </xf>
    <xf numFmtId="4" fontId="2" fillId="0" borderId="33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2" fillId="0" borderId="41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2" fillId="0" borderId="0" xfId="0" applyFont="1"/>
    <xf numFmtId="3" fontId="2" fillId="2" borderId="3" xfId="0" applyNumberFormat="1" applyFont="1" applyFill="1" applyBorder="1" applyAlignment="1">
      <alignment horizontal="center" wrapText="1"/>
    </xf>
    <xf numFmtId="3" fontId="2" fillId="0" borderId="6" xfId="0" applyNumberFormat="1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25" xfId="0" applyNumberFormat="1" applyFont="1" applyBorder="1" applyAlignment="1">
      <alignment horizontal="center" wrapText="1"/>
    </xf>
    <xf numFmtId="3" fontId="8" fillId="4" borderId="80" xfId="0" applyNumberFormat="1" applyFont="1" applyFill="1" applyBorder="1" applyAlignment="1">
      <alignment horizontal="center" wrapText="1"/>
    </xf>
    <xf numFmtId="3" fontId="2" fillId="3" borderId="0" xfId="0" applyNumberFormat="1" applyFont="1" applyFill="1" applyAlignment="1">
      <alignment horizontal="center" wrapText="1"/>
    </xf>
    <xf numFmtId="3" fontId="25" fillId="0" borderId="47" xfId="0" applyNumberFormat="1" applyFont="1" applyBorder="1" applyAlignment="1">
      <alignment horizontal="center" wrapText="1"/>
    </xf>
    <xf numFmtId="3" fontId="25" fillId="0" borderId="74" xfId="0" applyNumberFormat="1" applyFont="1" applyBorder="1" applyAlignment="1">
      <alignment horizontal="center" wrapText="1"/>
    </xf>
    <xf numFmtId="3" fontId="25" fillId="0" borderId="25" xfId="0" applyNumberFormat="1" applyFont="1" applyBorder="1" applyAlignment="1">
      <alignment horizontal="center" wrapText="1"/>
    </xf>
    <xf numFmtId="3" fontId="26" fillId="3" borderId="1" xfId="0" applyNumberFormat="1" applyFont="1" applyFill="1" applyBorder="1" applyAlignment="1">
      <alignment horizontal="center"/>
    </xf>
    <xf numFmtId="2" fontId="25" fillId="0" borderId="6" xfId="0" applyNumberFormat="1" applyFont="1" applyBorder="1" applyAlignment="1">
      <alignment horizontal="center"/>
    </xf>
    <xf numFmtId="3" fontId="26" fillId="0" borderId="13" xfId="0" applyNumberFormat="1" applyFont="1" applyBorder="1" applyAlignment="1">
      <alignment horizontal="center" wrapText="1"/>
    </xf>
    <xf numFmtId="3" fontId="26" fillId="3" borderId="23" xfId="0" applyNumberFormat="1" applyFont="1" applyFill="1" applyBorder="1" applyAlignment="1">
      <alignment horizontal="center"/>
    </xf>
    <xf numFmtId="1" fontId="27" fillId="0" borderId="81" xfId="0" applyNumberFormat="1" applyFont="1" applyBorder="1" applyAlignment="1">
      <alignment horizontal="center"/>
    </xf>
    <xf numFmtId="0" fontId="0" fillId="0" borderId="0" xfId="0" applyAlignment="1">
      <alignment horizontal="left" wrapText="1"/>
    </xf>
    <xf numFmtId="0" fontId="3" fillId="0" borderId="4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1" fillId="4" borderId="8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80" xfId="0" applyBorder="1" applyAlignment="1">
      <alignment horizontal="center" vertical="center" wrapText="1"/>
    </xf>
    <xf numFmtId="0" fontId="0" fillId="0" borderId="29" xfId="0" applyBorder="1" applyAlignment="1"/>
  </cellXfs>
  <cellStyles count="1">
    <cellStyle name="Normale" xfId="0" builtinId="0"/>
  </cellStyles>
  <dxfs count="0"/>
  <tableStyles count="0" defaultTableStyle="TableStyleMedium2"/>
  <colors>
    <mruColors>
      <color rgb="FFFFFF99"/>
      <color rgb="FFAD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21810-3B50-4525-A8C7-BD1CB69E7997}">
  <sheetPr published="0">
    <pageSetUpPr fitToPage="1"/>
  </sheetPr>
  <dimension ref="A1:H17"/>
  <sheetViews>
    <sheetView zoomScale="80" zoomScaleNormal="80" workbookViewId="0">
      <selection activeCell="B23" sqref="B23"/>
    </sheetView>
  </sheetViews>
  <sheetFormatPr defaultColWidth="8.85546875" defaultRowHeight="15" outlineLevelCol="1"/>
  <cols>
    <col min="1" max="1" width="30.5703125" customWidth="1"/>
    <col min="2" max="2" width="17" customWidth="1"/>
    <col min="3" max="3" width="17.42578125" customWidth="1" outlineLevel="1"/>
    <col min="4" max="5" width="16.42578125" customWidth="1" outlineLevel="1"/>
    <col min="6" max="6" width="21.28515625" customWidth="1" outlineLevel="1"/>
    <col min="7" max="7" width="21.140625" customWidth="1"/>
    <col min="8" max="8" width="19.5703125" customWidth="1"/>
  </cols>
  <sheetData>
    <row r="1" spans="1:8" ht="20.25" customHeight="1">
      <c r="A1" s="45" t="s">
        <v>0</v>
      </c>
    </row>
    <row r="2" spans="1:8" ht="21.75" customHeight="1">
      <c r="A2" s="1" t="s">
        <v>1</v>
      </c>
    </row>
    <row r="3" spans="1:8" ht="85.5" customHeight="1">
      <c r="A3" s="47" t="s">
        <v>2</v>
      </c>
      <c r="B3" s="48" t="s">
        <v>3</v>
      </c>
      <c r="C3" s="224" t="s">
        <v>4</v>
      </c>
      <c r="D3" s="225"/>
      <c r="E3" s="226"/>
      <c r="F3" s="47" t="s">
        <v>5</v>
      </c>
      <c r="G3" s="48" t="s">
        <v>6</v>
      </c>
      <c r="H3" s="76" t="s">
        <v>7</v>
      </c>
    </row>
    <row r="4" spans="1:8" ht="48.75" customHeight="1">
      <c r="A4" s="47"/>
      <c r="B4" s="48"/>
      <c r="C4" s="229" t="s">
        <v>8</v>
      </c>
      <c r="D4" s="231" t="s">
        <v>9</v>
      </c>
      <c r="E4" s="227" t="s">
        <v>10</v>
      </c>
      <c r="F4" s="47"/>
      <c r="G4" s="74"/>
      <c r="H4" s="228"/>
    </row>
    <row r="5" spans="1:8" ht="42.75" customHeight="1">
      <c r="A5" s="47"/>
      <c r="B5" s="48"/>
      <c r="C5" s="230"/>
      <c r="D5" s="232"/>
      <c r="E5" s="227"/>
      <c r="F5" s="65"/>
      <c r="G5" s="48"/>
      <c r="H5" s="228"/>
    </row>
    <row r="6" spans="1:8" ht="39.75" customHeight="1">
      <c r="A6" s="49" t="s">
        <v>11</v>
      </c>
      <c r="B6" s="110">
        <f>25+3</f>
        <v>28</v>
      </c>
      <c r="C6" s="97">
        <v>26</v>
      </c>
      <c r="D6" s="109"/>
      <c r="E6" s="116">
        <f>SUM(C6:D6)</f>
        <v>26</v>
      </c>
      <c r="F6" s="117">
        <f>B6-E6</f>
        <v>2</v>
      </c>
      <c r="G6" s="118">
        <f>F6*100/B6</f>
        <v>7.1428571428571432</v>
      </c>
      <c r="H6" s="163">
        <v>2</v>
      </c>
    </row>
    <row r="7" spans="1:8" ht="39" customHeight="1">
      <c r="A7" s="49" t="s">
        <v>12</v>
      </c>
      <c r="B7" s="110">
        <f>194+1</f>
        <v>195</v>
      </c>
      <c r="C7" s="97">
        <v>83</v>
      </c>
      <c r="D7" s="98">
        <v>8</v>
      </c>
      <c r="E7" s="116">
        <f>SUM(C7:D7)</f>
        <v>91</v>
      </c>
      <c r="F7" s="117">
        <f>B7-E7</f>
        <v>104</v>
      </c>
      <c r="G7" s="118">
        <f>F7*100/B7</f>
        <v>53.333333333333336</v>
      </c>
      <c r="H7" s="163">
        <v>8</v>
      </c>
    </row>
    <row r="8" spans="1:8" ht="32.25" customHeight="1">
      <c r="A8" s="50" t="s">
        <v>13</v>
      </c>
      <c r="B8" s="111">
        <v>190</v>
      </c>
      <c r="C8" s="99">
        <v>27</v>
      </c>
      <c r="D8" s="100"/>
      <c r="E8" s="119">
        <f>SUM(C8:D8)</f>
        <v>27</v>
      </c>
      <c r="F8" s="120">
        <f>B8-E8</f>
        <v>163</v>
      </c>
      <c r="G8" s="121">
        <f>F8*100/B8</f>
        <v>85.78947368421052</v>
      </c>
      <c r="H8" s="163">
        <v>9</v>
      </c>
    </row>
    <row r="9" spans="1:8" ht="21" customHeight="1" thickBot="1">
      <c r="A9" s="51" t="s">
        <v>14</v>
      </c>
      <c r="B9" s="112">
        <f t="shared" ref="B9:H9" si="0">SUM(B6:B8)</f>
        <v>413</v>
      </c>
      <c r="C9" s="101">
        <f t="shared" si="0"/>
        <v>136</v>
      </c>
      <c r="D9" s="102">
        <f t="shared" ref="D9" si="1">SUM(D6:D8)</f>
        <v>8</v>
      </c>
      <c r="E9" s="122">
        <f t="shared" si="0"/>
        <v>144</v>
      </c>
      <c r="F9" s="123">
        <f t="shared" si="0"/>
        <v>269</v>
      </c>
      <c r="G9" s="124">
        <f>AVERAGE(G6:G8)</f>
        <v>48.755221386800336</v>
      </c>
      <c r="H9" s="6">
        <f t="shared" si="0"/>
        <v>19</v>
      </c>
    </row>
    <row r="10" spans="1:8" ht="21" customHeight="1">
      <c r="A10" s="49" t="s">
        <v>15</v>
      </c>
      <c r="B10" s="110">
        <v>2307</v>
      </c>
      <c r="C10" s="97">
        <v>1531</v>
      </c>
      <c r="D10" s="98">
        <v>46</v>
      </c>
      <c r="E10" s="116">
        <f>SUM(C10:D10)</f>
        <v>1577</v>
      </c>
      <c r="F10" s="58">
        <f>B10-E10</f>
        <v>730</v>
      </c>
      <c r="G10" s="118">
        <f>F10*100/B10</f>
        <v>31.64282618118769</v>
      </c>
      <c r="H10" s="163">
        <v>53</v>
      </c>
    </row>
    <row r="11" spans="1:8" ht="21" customHeight="1">
      <c r="A11" s="52" t="s">
        <v>16</v>
      </c>
      <c r="B11" s="113">
        <v>2909</v>
      </c>
      <c r="C11" s="184">
        <v>928</v>
      </c>
      <c r="D11" s="142">
        <v>15</v>
      </c>
      <c r="E11" s="187">
        <f>SUM(C11:D11)</f>
        <v>943</v>
      </c>
      <c r="F11" s="58">
        <f>B11-E11</f>
        <v>1966</v>
      </c>
      <c r="G11" s="118">
        <f>F11*100/B11</f>
        <v>67.583361980061881</v>
      </c>
      <c r="H11" s="163">
        <v>106</v>
      </c>
    </row>
    <row r="12" spans="1:8" ht="21" customHeight="1">
      <c r="A12" s="50" t="s">
        <v>17</v>
      </c>
      <c r="B12" s="111">
        <v>322</v>
      </c>
      <c r="C12" s="99">
        <v>115</v>
      </c>
      <c r="D12" s="100">
        <v>1</v>
      </c>
      <c r="E12" s="119">
        <f>SUM(C12:D12)</f>
        <v>116</v>
      </c>
      <c r="F12" s="59">
        <f>B12-E12</f>
        <v>206</v>
      </c>
      <c r="G12" s="118">
        <f>F12*100/B12</f>
        <v>63.975155279503106</v>
      </c>
      <c r="H12" s="163">
        <v>17</v>
      </c>
    </row>
    <row r="13" spans="1:8" ht="21" customHeight="1" thickBot="1">
      <c r="A13" s="51" t="s">
        <v>18</v>
      </c>
      <c r="B13" s="114">
        <f t="shared" ref="B13:H13" si="2">SUM(B10:B12)</f>
        <v>5538</v>
      </c>
      <c r="C13" s="185">
        <f t="shared" si="2"/>
        <v>2574</v>
      </c>
      <c r="D13" s="143">
        <f t="shared" ref="D13" si="3">SUM(D10:D12)</f>
        <v>62</v>
      </c>
      <c r="E13" s="188">
        <f t="shared" si="2"/>
        <v>2636</v>
      </c>
      <c r="F13" s="60">
        <f t="shared" si="2"/>
        <v>2902</v>
      </c>
      <c r="G13" s="124">
        <f>AVERAGE(G10:G12)</f>
        <v>54.400447813584229</v>
      </c>
      <c r="H13" s="71">
        <f t="shared" si="2"/>
        <v>176</v>
      </c>
    </row>
    <row r="14" spans="1:8" ht="25.5" customHeight="1">
      <c r="A14" s="53" t="s">
        <v>19</v>
      </c>
      <c r="B14" s="115">
        <f>B9+B13</f>
        <v>5951</v>
      </c>
      <c r="C14" s="186">
        <f>C9+C13</f>
        <v>2710</v>
      </c>
      <c r="D14" s="144">
        <f t="shared" ref="D14" si="4">D9+D13</f>
        <v>70</v>
      </c>
      <c r="E14" s="189">
        <f t="shared" ref="E14:H14" si="5">E9+E13</f>
        <v>2780</v>
      </c>
      <c r="F14" s="61">
        <f t="shared" si="5"/>
        <v>3171</v>
      </c>
      <c r="G14" s="75"/>
      <c r="H14" s="72">
        <f t="shared" si="5"/>
        <v>195</v>
      </c>
    </row>
    <row r="15" spans="1:8" ht="31.5" customHeight="1">
      <c r="C15" s="26"/>
      <c r="D15" s="26"/>
      <c r="E15" s="26"/>
      <c r="F15" s="26"/>
    </row>
    <row r="17" spans="1:4" ht="33.75" customHeight="1">
      <c r="A17" s="223" t="s">
        <v>20</v>
      </c>
      <c r="B17" s="223"/>
      <c r="C17" s="223"/>
      <c r="D17" s="223"/>
    </row>
  </sheetData>
  <mergeCells count="6">
    <mergeCell ref="A17:D17"/>
    <mergeCell ref="C3:E3"/>
    <mergeCell ref="E4:E5"/>
    <mergeCell ref="H4:H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2F06F-C4B7-4D48-B987-B094B5ACE87A}">
  <sheetPr published="0">
    <pageSetUpPr fitToPage="1"/>
  </sheetPr>
  <dimension ref="A1:H23"/>
  <sheetViews>
    <sheetView tabSelected="1" zoomScale="90" zoomScaleNormal="90" workbookViewId="0">
      <selection activeCell="E8" sqref="E8:E11"/>
    </sheetView>
  </sheetViews>
  <sheetFormatPr defaultRowHeight="15"/>
  <cols>
    <col min="1" max="1" width="25.28515625" customWidth="1"/>
    <col min="2" max="2" width="23" customWidth="1"/>
    <col min="3" max="4" width="18.140625" customWidth="1"/>
    <col min="5" max="5" width="27" customWidth="1"/>
    <col min="6" max="7" width="19.7109375" customWidth="1"/>
    <col min="8" max="8" width="13.28515625" customWidth="1"/>
  </cols>
  <sheetData>
    <row r="1" spans="1:8" ht="18.75">
      <c r="A1" s="45" t="s">
        <v>21</v>
      </c>
    </row>
    <row r="2" spans="1:8" ht="21.75" customHeight="1">
      <c r="A2" s="1" t="s">
        <v>22</v>
      </c>
    </row>
    <row r="3" spans="1:8" ht="58.5" customHeight="1">
      <c r="A3" s="47" t="s">
        <v>2</v>
      </c>
      <c r="B3" s="48" t="s">
        <v>3</v>
      </c>
      <c r="C3" s="195" t="s">
        <v>23</v>
      </c>
      <c r="D3" s="195" t="s">
        <v>24</v>
      </c>
      <c r="E3" s="196" t="s">
        <v>25</v>
      </c>
      <c r="F3" s="195" t="s">
        <v>26</v>
      </c>
      <c r="G3" s="205" t="s">
        <v>27</v>
      </c>
      <c r="H3" s="205" t="s">
        <v>28</v>
      </c>
    </row>
    <row r="4" spans="1:8" ht="25.5" customHeight="1">
      <c r="A4" s="49" t="s">
        <v>11</v>
      </c>
      <c r="B4" s="110">
        <f>25+3</f>
        <v>28</v>
      </c>
      <c r="C4" s="198">
        <v>81073.507041999997</v>
      </c>
      <c r="D4" s="198">
        <f>B4*C4</f>
        <v>2270058.1971760001</v>
      </c>
      <c r="E4" s="110">
        <f>25+3</f>
        <v>28</v>
      </c>
      <c r="F4" s="198">
        <f>C4*E4</f>
        <v>2270058.1971760001</v>
      </c>
      <c r="G4" s="110">
        <f t="shared" ref="G4:G12" si="0">B4-E4</f>
        <v>0</v>
      </c>
      <c r="H4" s="206" t="s">
        <v>29</v>
      </c>
    </row>
    <row r="5" spans="1:8" ht="28.5" customHeight="1">
      <c r="A5" s="49" t="s">
        <v>12</v>
      </c>
      <c r="B5" s="110">
        <f>194+1</f>
        <v>195</v>
      </c>
      <c r="C5" s="198">
        <v>63383.450657999994</v>
      </c>
      <c r="D5" s="198">
        <f t="shared" ref="D5:D8" si="1">B5*C5</f>
        <v>12359772.878309999</v>
      </c>
      <c r="E5" s="110">
        <f>194+1</f>
        <v>195</v>
      </c>
      <c r="F5" s="198">
        <f t="shared" ref="F5:F6" si="2">C5*E5</f>
        <v>12359772.878309999</v>
      </c>
      <c r="G5" s="110">
        <f t="shared" si="0"/>
        <v>0</v>
      </c>
      <c r="H5" s="206" t="s">
        <v>29</v>
      </c>
    </row>
    <row r="6" spans="1:8" ht="29.25" customHeight="1">
      <c r="A6" s="50" t="s">
        <v>13</v>
      </c>
      <c r="B6" s="111">
        <v>190</v>
      </c>
      <c r="C6" s="199">
        <v>63383.450657999994</v>
      </c>
      <c r="D6" s="199">
        <f t="shared" si="1"/>
        <v>12042855.625019999</v>
      </c>
      <c r="E6" s="111">
        <v>190</v>
      </c>
      <c r="F6" s="199">
        <f t="shared" si="2"/>
        <v>12042855.625019999</v>
      </c>
      <c r="G6" s="111">
        <f t="shared" si="0"/>
        <v>0</v>
      </c>
      <c r="H6" s="206" t="s">
        <v>29</v>
      </c>
    </row>
    <row r="7" spans="1:8" ht="19.5" customHeight="1" thickBot="1">
      <c r="A7" s="51" t="s">
        <v>14</v>
      </c>
      <c r="B7" s="112">
        <f t="shared" ref="B7:E7" si="3">SUM(B4:B6)</f>
        <v>413</v>
      </c>
      <c r="C7" s="200"/>
      <c r="D7" s="200">
        <f>SUM(D4:D6)</f>
        <v>26672686.700505998</v>
      </c>
      <c r="E7" s="112">
        <f t="shared" si="3"/>
        <v>413</v>
      </c>
      <c r="F7" s="200">
        <f>SUM(F4:F6)</f>
        <v>26672686.700505998</v>
      </c>
      <c r="G7" s="112">
        <f t="shared" si="0"/>
        <v>0</v>
      </c>
      <c r="H7" s="206"/>
    </row>
    <row r="8" spans="1:8" ht="19.5" customHeight="1">
      <c r="A8" s="49" t="s">
        <v>30</v>
      </c>
      <c r="B8" s="110">
        <v>0</v>
      </c>
      <c r="C8" s="198"/>
      <c r="D8" s="198">
        <f t="shared" si="1"/>
        <v>0</v>
      </c>
      <c r="E8" s="110">
        <v>25</v>
      </c>
      <c r="F8" s="198">
        <f>E8*69190</f>
        <v>1729750</v>
      </c>
      <c r="G8" s="110">
        <f>E8-B8</f>
        <v>25</v>
      </c>
      <c r="H8" s="207">
        <f>100-(B8*100/E8)</f>
        <v>100</v>
      </c>
    </row>
    <row r="9" spans="1:8" ht="18.75" customHeight="1">
      <c r="A9" s="49" t="s">
        <v>31</v>
      </c>
      <c r="B9" s="110">
        <v>2307</v>
      </c>
      <c r="C9" s="198">
        <v>35408.245422</v>
      </c>
      <c r="D9" s="198">
        <f t="shared" ref="D9:D11" si="4">B9*C9</f>
        <v>81686822.188554004</v>
      </c>
      <c r="E9" s="110">
        <f>2307+526</f>
        <v>2833</v>
      </c>
      <c r="F9" s="198">
        <f t="shared" ref="F9:F11" si="5">C9*E9</f>
        <v>100311559.280526</v>
      </c>
      <c r="G9" s="110">
        <f>-(B9-E9)</f>
        <v>526</v>
      </c>
      <c r="H9" s="207">
        <f>100-(B9*100/E9)</f>
        <v>18.566890222379101</v>
      </c>
    </row>
    <row r="10" spans="1:8" ht="18.75" customHeight="1">
      <c r="A10" s="52" t="s">
        <v>32</v>
      </c>
      <c r="B10" s="113">
        <v>2909</v>
      </c>
      <c r="C10" s="201">
        <v>29155.849557999998</v>
      </c>
      <c r="D10" s="201">
        <f t="shared" si="4"/>
        <v>84814366.36422199</v>
      </c>
      <c r="E10" s="113">
        <v>2210</v>
      </c>
      <c r="F10" s="201">
        <f t="shared" si="5"/>
        <v>64434427.523179993</v>
      </c>
      <c r="G10" s="113">
        <f>-(B10-E10)</f>
        <v>-699</v>
      </c>
      <c r="H10" s="207">
        <f>100-(E10*100/B10)</f>
        <v>24.028875902371951</v>
      </c>
    </row>
    <row r="11" spans="1:8" ht="18.75" customHeight="1">
      <c r="A11" s="50" t="s">
        <v>33</v>
      </c>
      <c r="B11" s="111">
        <v>322</v>
      </c>
      <c r="C11" s="199">
        <v>27707.813562000003</v>
      </c>
      <c r="D11" s="199">
        <f t="shared" si="4"/>
        <v>8921915.9669640008</v>
      </c>
      <c r="E11" s="111">
        <v>322</v>
      </c>
      <c r="F11" s="199">
        <f t="shared" si="5"/>
        <v>8921915.9669640008</v>
      </c>
      <c r="G11" s="111">
        <f t="shared" si="0"/>
        <v>0</v>
      </c>
      <c r="H11" s="206" t="s">
        <v>29</v>
      </c>
    </row>
    <row r="12" spans="1:8" ht="18.75" customHeight="1" thickBot="1">
      <c r="A12" s="51" t="s">
        <v>18</v>
      </c>
      <c r="B12" s="114">
        <f>SUM(B8:B11)</f>
        <v>5538</v>
      </c>
      <c r="C12" s="202"/>
      <c r="D12" s="202">
        <f>SUM(D8:D11)</f>
        <v>175423104.51973999</v>
      </c>
      <c r="E12" s="114">
        <f>SUM(E8:E11)</f>
        <v>5390</v>
      </c>
      <c r="F12" s="202">
        <f>SUM(F8:F11)</f>
        <v>175397652.77067</v>
      </c>
      <c r="G12" s="114">
        <f t="shared" si="0"/>
        <v>148</v>
      </c>
      <c r="H12" s="206"/>
    </row>
    <row r="13" spans="1:8" ht="18.75" customHeight="1">
      <c r="A13" s="53" t="s">
        <v>19</v>
      </c>
      <c r="B13" s="115">
        <f>B7+B12</f>
        <v>5951</v>
      </c>
      <c r="C13" s="203"/>
      <c r="D13" s="203">
        <f>D7+D12</f>
        <v>202095791.22024599</v>
      </c>
      <c r="E13" s="115">
        <f>E7+E12</f>
        <v>5803</v>
      </c>
      <c r="F13" s="203">
        <f>F7+F12</f>
        <v>202070339.471176</v>
      </c>
      <c r="G13" s="115"/>
      <c r="H13" s="206"/>
    </row>
    <row r="14" spans="1:8" ht="25.5" customHeight="1">
      <c r="D14" s="204"/>
      <c r="F14" s="204"/>
      <c r="G14" s="204"/>
    </row>
    <row r="16" spans="1:8" ht="32.25" customHeight="1">
      <c r="A16" s="223" t="s">
        <v>34</v>
      </c>
      <c r="B16" s="223"/>
      <c r="C16" s="223"/>
      <c r="D16" s="223"/>
    </row>
    <row r="18" spans="1:1">
      <c r="A18" t="s">
        <v>35</v>
      </c>
    </row>
    <row r="19" spans="1:1" ht="21">
      <c r="A19" s="197"/>
    </row>
    <row r="20" spans="1:1" ht="21">
      <c r="A20" s="197"/>
    </row>
    <row r="21" spans="1:1" ht="21">
      <c r="A21" s="197"/>
    </row>
    <row r="22" spans="1:1" ht="21">
      <c r="A22" s="197"/>
    </row>
    <row r="23" spans="1:1" ht="21">
      <c r="A23" s="197"/>
    </row>
  </sheetData>
  <mergeCells count="1">
    <mergeCell ref="A16:D16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6B5C-C6B2-4E88-960C-8B1641318A7F}">
  <sheetPr published="0">
    <pageSetUpPr fitToPage="1"/>
  </sheetPr>
  <dimension ref="A1:X16"/>
  <sheetViews>
    <sheetView zoomScale="80" zoomScaleNormal="80" workbookViewId="0">
      <selection activeCell="B10" sqref="B10"/>
    </sheetView>
  </sheetViews>
  <sheetFormatPr defaultColWidth="8.85546875" defaultRowHeight="15" outlineLevelCol="1"/>
  <cols>
    <col min="1" max="1" width="30.5703125" customWidth="1"/>
    <col min="2" max="2" width="17" customWidth="1"/>
    <col min="3" max="3" width="17.42578125" customWidth="1" outlineLevel="1"/>
    <col min="4" max="5" width="16.42578125" customWidth="1" outlineLevel="1"/>
    <col min="6" max="6" width="21.28515625" customWidth="1" outlineLevel="1"/>
    <col min="7" max="7" width="21.140625" customWidth="1"/>
    <col min="8" max="8" width="19.5703125" customWidth="1"/>
    <col min="9" max="9" width="21.28515625" customWidth="1" outlineLevel="1"/>
    <col min="10" max="10" width="21.140625" customWidth="1"/>
    <col min="11" max="12" width="20.140625" customWidth="1"/>
    <col min="13" max="13" width="13.140625" customWidth="1"/>
    <col min="14" max="16" width="13.7109375" customWidth="1"/>
    <col min="17" max="18" width="11.85546875" customWidth="1"/>
    <col min="19" max="20" width="13" customWidth="1"/>
    <col min="21" max="21" width="14.28515625" customWidth="1"/>
    <col min="22" max="22" width="17.28515625" customWidth="1"/>
    <col min="23" max="23" width="14.42578125" customWidth="1"/>
    <col min="24" max="24" width="12.7109375" customWidth="1"/>
  </cols>
  <sheetData>
    <row r="1" spans="1:24" ht="20.25" customHeight="1">
      <c r="A1" s="45" t="s">
        <v>36</v>
      </c>
    </row>
    <row r="2" spans="1:24" ht="21.75" customHeight="1">
      <c r="A2" s="1" t="s">
        <v>37</v>
      </c>
    </row>
    <row r="3" spans="1:24" ht="97.5" customHeight="1">
      <c r="A3" s="47" t="s">
        <v>2</v>
      </c>
      <c r="B3" s="48" t="s">
        <v>25</v>
      </c>
      <c r="C3" s="224" t="s">
        <v>4</v>
      </c>
      <c r="D3" s="225"/>
      <c r="E3" s="226"/>
      <c r="F3" s="47" t="s">
        <v>5</v>
      </c>
      <c r="G3" s="48" t="s">
        <v>6</v>
      </c>
      <c r="H3" s="76" t="s">
        <v>7</v>
      </c>
      <c r="I3" s="76" t="s">
        <v>38</v>
      </c>
      <c r="J3" s="85" t="s">
        <v>6</v>
      </c>
      <c r="K3" s="230" t="s">
        <v>39</v>
      </c>
      <c r="L3" s="237"/>
      <c r="M3" s="237"/>
      <c r="N3" s="237"/>
      <c r="O3" s="237"/>
      <c r="P3" s="237"/>
      <c r="Q3" s="237"/>
      <c r="R3" s="237"/>
      <c r="S3" s="237"/>
      <c r="T3" s="237"/>
      <c r="U3" s="238"/>
      <c r="V3" s="47" t="s">
        <v>40</v>
      </c>
      <c r="X3" s="47" t="s">
        <v>41</v>
      </c>
    </row>
    <row r="4" spans="1:24" ht="72" customHeight="1">
      <c r="A4" s="47"/>
      <c r="B4" s="48"/>
      <c r="C4" s="229" t="s">
        <v>8</v>
      </c>
      <c r="D4" s="231" t="s">
        <v>9</v>
      </c>
      <c r="E4" s="227" t="s">
        <v>10</v>
      </c>
      <c r="F4" s="47"/>
      <c r="G4" s="74"/>
      <c r="H4" s="228"/>
      <c r="I4" s="76"/>
      <c r="J4" s="86"/>
      <c r="K4" s="239" t="s">
        <v>42</v>
      </c>
      <c r="L4" s="240" t="s">
        <v>43</v>
      </c>
      <c r="M4" s="241" t="s">
        <v>44</v>
      </c>
      <c r="N4" s="242"/>
      <c r="O4" s="164" t="s">
        <v>45</v>
      </c>
      <c r="P4" s="243" t="s">
        <v>46</v>
      </c>
      <c r="Q4" s="233" t="s">
        <v>47</v>
      </c>
      <c r="R4" s="233"/>
      <c r="S4" s="234"/>
      <c r="T4" s="235" t="s">
        <v>48</v>
      </c>
      <c r="U4" s="236" t="s">
        <v>49</v>
      </c>
      <c r="V4" s="47"/>
    </row>
    <row r="5" spans="1:24" ht="52.5" customHeight="1">
      <c r="A5" s="47"/>
      <c r="B5" s="48"/>
      <c r="C5" s="230"/>
      <c r="D5" s="232"/>
      <c r="E5" s="227"/>
      <c r="F5" s="65"/>
      <c r="G5" s="48"/>
      <c r="H5" s="228"/>
      <c r="I5" s="194"/>
      <c r="J5" s="85" t="s">
        <v>6</v>
      </c>
      <c r="K5" s="239"/>
      <c r="L5" s="240"/>
      <c r="M5" s="73" t="s">
        <v>50</v>
      </c>
      <c r="N5" s="66" t="s">
        <v>51</v>
      </c>
      <c r="O5" s="108" t="s">
        <v>52</v>
      </c>
      <c r="P5" s="243"/>
      <c r="Q5" s="167" t="s">
        <v>53</v>
      </c>
      <c r="R5" s="167" t="s">
        <v>54</v>
      </c>
      <c r="S5" s="168" t="s">
        <v>55</v>
      </c>
      <c r="T5" s="235"/>
      <c r="U5" s="236"/>
      <c r="V5" s="65"/>
      <c r="W5" s="47" t="s">
        <v>6</v>
      </c>
    </row>
    <row r="6" spans="1:24" ht="39.75" customHeight="1">
      <c r="A6" s="49" t="s">
        <v>11</v>
      </c>
      <c r="B6" s="110">
        <f>25+3</f>
        <v>28</v>
      </c>
      <c r="C6" s="97">
        <v>26</v>
      </c>
      <c r="D6" s="109"/>
      <c r="E6" s="116">
        <f>SUM(C6:D6)</f>
        <v>26</v>
      </c>
      <c r="F6" s="55">
        <f>B6-E6</f>
        <v>2</v>
      </c>
      <c r="G6" s="118">
        <f>F6*100/B6</f>
        <v>7.1428571428571432</v>
      </c>
      <c r="H6" s="163">
        <v>2</v>
      </c>
      <c r="I6" s="77">
        <f>F6+H6</f>
        <v>4</v>
      </c>
      <c r="J6" s="87">
        <f>I6*100/B6</f>
        <v>14.285714285714286</v>
      </c>
      <c r="K6" s="70">
        <v>0</v>
      </c>
      <c r="L6" s="163">
        <v>0</v>
      </c>
      <c r="M6" s="67">
        <v>0</v>
      </c>
      <c r="N6" s="70">
        <v>0</v>
      </c>
      <c r="O6" s="67">
        <v>0</v>
      </c>
      <c r="P6" s="91">
        <f>SUM(K6:O6)</f>
        <v>0</v>
      </c>
      <c r="Q6" s="67">
        <v>0</v>
      </c>
      <c r="R6" s="67">
        <v>1</v>
      </c>
      <c r="S6" s="70">
        <v>0</v>
      </c>
      <c r="T6" s="91">
        <f>SUM(Q6:S6)</f>
        <v>1</v>
      </c>
      <c r="U6" s="105">
        <f>P6+T6</f>
        <v>1</v>
      </c>
      <c r="V6" s="55">
        <f>I6-U6</f>
        <v>3</v>
      </c>
      <c r="W6" s="62">
        <f>V6*100/B6</f>
        <v>10.714285714285714</v>
      </c>
      <c r="X6" s="67">
        <v>0</v>
      </c>
    </row>
    <row r="7" spans="1:24" ht="39" customHeight="1">
      <c r="A7" s="49" t="s">
        <v>12</v>
      </c>
      <c r="B7" s="110">
        <f>194+1</f>
        <v>195</v>
      </c>
      <c r="C7" s="97">
        <v>83</v>
      </c>
      <c r="D7" s="98">
        <v>8</v>
      </c>
      <c r="E7" s="116">
        <f>SUM(C7:D7)</f>
        <v>91</v>
      </c>
      <c r="F7" s="55">
        <f>B7-E7</f>
        <v>104</v>
      </c>
      <c r="G7" s="118">
        <f>F7*100/B7</f>
        <v>53.333333333333336</v>
      </c>
      <c r="H7" s="163">
        <v>8</v>
      </c>
      <c r="I7" s="77">
        <f>F7+H7</f>
        <v>112</v>
      </c>
      <c r="J7" s="87">
        <f>I7*100/B7</f>
        <v>57.435897435897438</v>
      </c>
      <c r="K7" s="70">
        <v>0</v>
      </c>
      <c r="L7" s="163">
        <v>3</v>
      </c>
      <c r="M7" s="67">
        <v>4</v>
      </c>
      <c r="N7" s="70">
        <v>11</v>
      </c>
      <c r="O7" s="67">
        <f>12+10</f>
        <v>22</v>
      </c>
      <c r="P7" s="91">
        <f>SUM(K7:O7)</f>
        <v>40</v>
      </c>
      <c r="Q7" s="67">
        <f>17+1</f>
        <v>18</v>
      </c>
      <c r="R7" s="67">
        <v>0</v>
      </c>
      <c r="S7" s="70">
        <v>0</v>
      </c>
      <c r="T7" s="91">
        <f t="shared" ref="T7:T13" si="0">SUM(Q7:S7)</f>
        <v>18</v>
      </c>
      <c r="U7" s="105">
        <f>P7+T7</f>
        <v>58</v>
      </c>
      <c r="V7" s="55">
        <f t="shared" ref="V7:V13" si="1">I7-U7</f>
        <v>54</v>
      </c>
      <c r="W7" s="62">
        <f>V7*100/B7</f>
        <v>27.692307692307693</v>
      </c>
      <c r="X7" s="67">
        <v>2</v>
      </c>
    </row>
    <row r="8" spans="1:24" ht="32.25" customHeight="1">
      <c r="A8" s="50" t="s">
        <v>13</v>
      </c>
      <c r="B8" s="111">
        <v>190</v>
      </c>
      <c r="C8" s="99">
        <v>27</v>
      </c>
      <c r="D8" s="100"/>
      <c r="E8" s="119">
        <f>SUM(C8:D8)</f>
        <v>27</v>
      </c>
      <c r="F8" s="56">
        <f>B8-E8</f>
        <v>163</v>
      </c>
      <c r="G8" s="121">
        <f>F8*100/B8</f>
        <v>85.78947368421052</v>
      </c>
      <c r="H8" s="163">
        <v>9</v>
      </c>
      <c r="I8" s="78">
        <f>F8+H8</f>
        <v>172</v>
      </c>
      <c r="J8" s="88">
        <f>I8*100/B8</f>
        <v>90.526315789473685</v>
      </c>
      <c r="K8" s="70">
        <v>146</v>
      </c>
      <c r="L8" s="163">
        <v>0</v>
      </c>
      <c r="M8" s="67">
        <v>0</v>
      </c>
      <c r="N8" s="70">
        <v>0</v>
      </c>
      <c r="O8" s="67">
        <v>0</v>
      </c>
      <c r="P8" s="91">
        <f>SUM(K8:O8)</f>
        <v>146</v>
      </c>
      <c r="Q8" s="67">
        <v>0</v>
      </c>
      <c r="R8" s="67">
        <v>0</v>
      </c>
      <c r="S8" s="70">
        <v>0</v>
      </c>
      <c r="T8" s="91">
        <f t="shared" si="0"/>
        <v>0</v>
      </c>
      <c r="U8" s="105">
        <f>P8+T8</f>
        <v>146</v>
      </c>
      <c r="V8" s="56">
        <f t="shared" si="1"/>
        <v>26</v>
      </c>
      <c r="W8" s="63">
        <f>V8*100/B8</f>
        <v>13.684210526315789</v>
      </c>
      <c r="X8" s="67">
        <v>0</v>
      </c>
    </row>
    <row r="9" spans="1:24" ht="21" customHeight="1" thickBot="1">
      <c r="A9" s="51" t="s">
        <v>14</v>
      </c>
      <c r="B9" s="112">
        <f t="shared" ref="B9:I9" si="2">SUM(B6:B8)</f>
        <v>413</v>
      </c>
      <c r="C9" s="101">
        <f t="shared" si="2"/>
        <v>136</v>
      </c>
      <c r="D9" s="102">
        <f t="shared" ref="D9" si="3">SUM(D6:D8)</f>
        <v>8</v>
      </c>
      <c r="E9" s="122">
        <f t="shared" si="2"/>
        <v>144</v>
      </c>
      <c r="F9" s="57">
        <f t="shared" si="2"/>
        <v>269</v>
      </c>
      <c r="G9" s="124">
        <f>AVERAGE(G6:G8)</f>
        <v>48.755221386800336</v>
      </c>
      <c r="H9" s="6">
        <f t="shared" si="2"/>
        <v>19</v>
      </c>
      <c r="I9" s="79">
        <f t="shared" si="2"/>
        <v>288</v>
      </c>
      <c r="J9" s="89">
        <f>AVERAGE(J6:J8)</f>
        <v>54.082642503695133</v>
      </c>
      <c r="K9" s="33">
        <f t="shared" ref="K9:X9" si="4">SUM(K6:K8)</f>
        <v>146</v>
      </c>
      <c r="L9" s="33">
        <f t="shared" si="4"/>
        <v>3</v>
      </c>
      <c r="M9" s="6">
        <f t="shared" si="4"/>
        <v>4</v>
      </c>
      <c r="N9" s="6">
        <f t="shared" si="4"/>
        <v>11</v>
      </c>
      <c r="O9" s="20">
        <f t="shared" si="4"/>
        <v>22</v>
      </c>
      <c r="P9" s="20">
        <f t="shared" si="4"/>
        <v>186</v>
      </c>
      <c r="Q9" s="35">
        <f t="shared" si="4"/>
        <v>18</v>
      </c>
      <c r="R9" s="6">
        <f t="shared" si="4"/>
        <v>1</v>
      </c>
      <c r="S9" s="6">
        <f t="shared" si="4"/>
        <v>0</v>
      </c>
      <c r="T9" s="20">
        <f t="shared" si="4"/>
        <v>19</v>
      </c>
      <c r="U9" s="93">
        <f t="shared" si="4"/>
        <v>205</v>
      </c>
      <c r="V9" s="57">
        <f t="shared" si="4"/>
        <v>83</v>
      </c>
      <c r="W9" s="64">
        <f>AVERAGE(W6:W8)</f>
        <v>17.363601310969731</v>
      </c>
      <c r="X9" s="39">
        <f t="shared" si="4"/>
        <v>2</v>
      </c>
    </row>
    <row r="10" spans="1:24" ht="21" customHeight="1">
      <c r="A10" s="209" t="s">
        <v>56</v>
      </c>
      <c r="B10" s="110">
        <v>25</v>
      </c>
      <c r="C10" s="215">
        <v>0</v>
      </c>
      <c r="D10" s="216">
        <v>0</v>
      </c>
      <c r="E10" s="217">
        <f>SUM(C10:D10)</f>
        <v>0</v>
      </c>
      <c r="F10" s="218">
        <f>B10-E10</f>
        <v>25</v>
      </c>
      <c r="G10" s="219">
        <f>F10*100/B10</f>
        <v>100</v>
      </c>
      <c r="H10" s="220">
        <v>0</v>
      </c>
      <c r="I10" s="221">
        <f>F10+H10</f>
        <v>25</v>
      </c>
      <c r="J10" s="222">
        <f>I10*100/B10</f>
        <v>100</v>
      </c>
      <c r="K10" s="210">
        <v>0</v>
      </c>
      <c r="L10" s="210">
        <v>0</v>
      </c>
      <c r="M10" s="211">
        <v>0</v>
      </c>
      <c r="N10" s="210">
        <v>0</v>
      </c>
      <c r="O10" s="211">
        <v>0</v>
      </c>
      <c r="P10" s="212">
        <v>0</v>
      </c>
      <c r="Q10" s="211">
        <v>25</v>
      </c>
      <c r="R10" s="211">
        <v>0</v>
      </c>
      <c r="S10" s="210">
        <v>0</v>
      </c>
      <c r="T10" s="212">
        <f t="shared" si="0"/>
        <v>25</v>
      </c>
      <c r="U10" s="213">
        <f t="shared" ref="U10:U13" si="5">P10+T10</f>
        <v>25</v>
      </c>
      <c r="V10" s="214">
        <f t="shared" si="1"/>
        <v>0</v>
      </c>
      <c r="W10" s="62">
        <f>V10*100/B10</f>
        <v>0</v>
      </c>
      <c r="X10" s="211">
        <v>0</v>
      </c>
    </row>
    <row r="11" spans="1:24" ht="21" customHeight="1">
      <c r="A11" s="49" t="s">
        <v>31</v>
      </c>
      <c r="B11" s="110">
        <f>2307+526</f>
        <v>2833</v>
      </c>
      <c r="C11" s="97">
        <v>1531</v>
      </c>
      <c r="D11" s="98">
        <v>46</v>
      </c>
      <c r="E11" s="116">
        <f>SUM(C11:D11)</f>
        <v>1577</v>
      </c>
      <c r="F11" s="58">
        <f>B11-E11</f>
        <v>1256</v>
      </c>
      <c r="G11" s="118">
        <f>F11*100/B11</f>
        <v>44.334627603247441</v>
      </c>
      <c r="H11" s="163">
        <v>53</v>
      </c>
      <c r="I11" s="80">
        <f>F11+H11</f>
        <v>1309</v>
      </c>
      <c r="J11" s="87">
        <f>I11*100/B11</f>
        <v>46.205435933639251</v>
      </c>
      <c r="K11" s="70">
        <v>0</v>
      </c>
      <c r="L11" s="163">
        <v>55</v>
      </c>
      <c r="M11" s="67">
        <v>87</v>
      </c>
      <c r="N11" s="70">
        <v>124</v>
      </c>
      <c r="O11" s="67">
        <v>74</v>
      </c>
      <c r="P11" s="91">
        <f>SUM(K11:O11)</f>
        <v>340</v>
      </c>
      <c r="Q11" s="67">
        <f>45+90</f>
        <v>135</v>
      </c>
      <c r="R11" s="67">
        <v>20</v>
      </c>
      <c r="S11" s="70">
        <v>10</v>
      </c>
      <c r="T11" s="91">
        <f t="shared" si="0"/>
        <v>165</v>
      </c>
      <c r="U11" s="105">
        <f t="shared" si="5"/>
        <v>505</v>
      </c>
      <c r="V11" s="58">
        <f t="shared" si="1"/>
        <v>804</v>
      </c>
      <c r="W11" s="62">
        <f>V11*100/B11</f>
        <v>28.379809389339922</v>
      </c>
      <c r="X11" s="67">
        <v>12</v>
      </c>
    </row>
    <row r="12" spans="1:24" ht="21" customHeight="1">
      <c r="A12" s="52" t="s">
        <v>57</v>
      </c>
      <c r="B12" s="113">
        <v>2210</v>
      </c>
      <c r="C12" s="184">
        <v>928</v>
      </c>
      <c r="D12" s="142">
        <v>15</v>
      </c>
      <c r="E12" s="187">
        <f>SUM(C12:D12)</f>
        <v>943</v>
      </c>
      <c r="F12" s="58">
        <f>B12-E12</f>
        <v>1267</v>
      </c>
      <c r="G12" s="118">
        <f>F12*100/B12</f>
        <v>57.33031674208145</v>
      </c>
      <c r="H12" s="163">
        <v>106</v>
      </c>
      <c r="I12" s="80">
        <f>F12+H12</f>
        <v>1373</v>
      </c>
      <c r="J12" s="87">
        <f>I12*100/B12</f>
        <v>62.126696832579185</v>
      </c>
      <c r="K12" s="70">
        <v>90</v>
      </c>
      <c r="L12" s="163">
        <v>75</v>
      </c>
      <c r="M12" s="67">
        <v>0</v>
      </c>
      <c r="N12" s="70">
        <v>145</v>
      </c>
      <c r="O12" s="67">
        <v>80</v>
      </c>
      <c r="P12" s="91">
        <f t="shared" ref="P12:P13" si="6">SUM(K12:O12)</f>
        <v>390</v>
      </c>
      <c r="Q12" s="67">
        <v>0</v>
      </c>
      <c r="R12" s="67">
        <v>25</v>
      </c>
      <c r="S12" s="70">
        <v>0</v>
      </c>
      <c r="T12" s="91">
        <f t="shared" si="0"/>
        <v>25</v>
      </c>
      <c r="U12" s="105">
        <f t="shared" si="5"/>
        <v>415</v>
      </c>
      <c r="V12" s="58">
        <f t="shared" si="1"/>
        <v>958</v>
      </c>
      <c r="W12" s="62">
        <f>V12*100/B12</f>
        <v>43.348416289592762</v>
      </c>
      <c r="X12" s="67">
        <v>137</v>
      </c>
    </row>
    <row r="13" spans="1:24" ht="21" customHeight="1">
      <c r="A13" s="50" t="s">
        <v>33</v>
      </c>
      <c r="B13" s="111">
        <v>322</v>
      </c>
      <c r="C13" s="99">
        <v>115</v>
      </c>
      <c r="D13" s="100">
        <v>1</v>
      </c>
      <c r="E13" s="119">
        <f>SUM(C13:D13)</f>
        <v>116</v>
      </c>
      <c r="F13" s="59">
        <f>B13-E13</f>
        <v>206</v>
      </c>
      <c r="G13" s="118">
        <f>F13*100/B13</f>
        <v>63.975155279503106</v>
      </c>
      <c r="H13" s="163">
        <v>17</v>
      </c>
      <c r="I13" s="81">
        <f>F13+H13</f>
        <v>223</v>
      </c>
      <c r="J13" s="87">
        <f>I13*100/B13</f>
        <v>69.254658385093165</v>
      </c>
      <c r="K13" s="70">
        <v>0</v>
      </c>
      <c r="L13" s="163">
        <v>0</v>
      </c>
      <c r="M13" s="67">
        <v>0</v>
      </c>
      <c r="N13" s="70">
        <v>0</v>
      </c>
      <c r="O13" s="67">
        <v>20</v>
      </c>
      <c r="P13" s="91">
        <f t="shared" si="6"/>
        <v>20</v>
      </c>
      <c r="Q13" s="67">
        <v>0</v>
      </c>
      <c r="R13" s="67">
        <v>0</v>
      </c>
      <c r="S13" s="70">
        <v>0</v>
      </c>
      <c r="T13" s="91">
        <f t="shared" si="0"/>
        <v>0</v>
      </c>
      <c r="U13" s="105">
        <f t="shared" si="5"/>
        <v>20</v>
      </c>
      <c r="V13" s="59">
        <f t="shared" si="1"/>
        <v>203</v>
      </c>
      <c r="W13" s="62">
        <f>V13*100/B13</f>
        <v>63.043478260869563</v>
      </c>
      <c r="X13" s="67">
        <v>2</v>
      </c>
    </row>
    <row r="14" spans="1:24" ht="21" customHeight="1" thickBot="1">
      <c r="A14" s="51" t="s">
        <v>18</v>
      </c>
      <c r="B14" s="114">
        <f>SUM(B10:B13)</f>
        <v>5390</v>
      </c>
      <c r="C14" s="185">
        <f>SUM(C10:C13)</f>
        <v>2574</v>
      </c>
      <c r="D14" s="143">
        <f>SUM(D10:D13)</f>
        <v>62</v>
      </c>
      <c r="E14" s="188">
        <f>SUM(E10:E13)</f>
        <v>2636</v>
      </c>
      <c r="F14" s="60">
        <f>SUM(F10:F13)</f>
        <v>2754</v>
      </c>
      <c r="G14" s="124">
        <f>AVERAGE(G10:G13)</f>
        <v>66.410024906207994</v>
      </c>
      <c r="H14" s="71">
        <f>SUM(H10:H13)</f>
        <v>176</v>
      </c>
      <c r="I14" s="82">
        <f>SUM(I10:I13)</f>
        <v>2930</v>
      </c>
      <c r="J14" s="89">
        <f>AVERAGE(J10:J13)</f>
        <v>69.39669778782789</v>
      </c>
      <c r="K14" s="84">
        <f t="shared" ref="K14:T14" si="7">SUM(K10:K13)</f>
        <v>90</v>
      </c>
      <c r="L14" s="84">
        <f t="shared" si="7"/>
        <v>130</v>
      </c>
      <c r="M14" s="71">
        <f t="shared" si="7"/>
        <v>87</v>
      </c>
      <c r="N14" s="71">
        <f t="shared" si="7"/>
        <v>269</v>
      </c>
      <c r="O14" s="92">
        <f t="shared" si="7"/>
        <v>174</v>
      </c>
      <c r="P14" s="92">
        <f t="shared" si="7"/>
        <v>750</v>
      </c>
      <c r="Q14" s="170">
        <f t="shared" si="7"/>
        <v>160</v>
      </c>
      <c r="R14" s="71">
        <f t="shared" si="7"/>
        <v>45</v>
      </c>
      <c r="S14" s="71">
        <f t="shared" si="7"/>
        <v>10</v>
      </c>
      <c r="T14" s="92">
        <f t="shared" si="7"/>
        <v>215</v>
      </c>
      <c r="U14" s="94">
        <f>SUM(U10:U13)</f>
        <v>965</v>
      </c>
      <c r="V14" s="60">
        <f>SUM(V10:V13)</f>
        <v>1965</v>
      </c>
      <c r="W14" s="64">
        <f>AVERAGE(W10:W13)</f>
        <v>33.692925984950563</v>
      </c>
      <c r="X14" s="68">
        <f>SUM(X10:X13)</f>
        <v>151</v>
      </c>
    </row>
    <row r="15" spans="1:24" ht="25.5" customHeight="1">
      <c r="A15" s="53" t="s">
        <v>19</v>
      </c>
      <c r="B15" s="115">
        <f>B9+B14</f>
        <v>5803</v>
      </c>
      <c r="C15" s="186">
        <f>C9+C14</f>
        <v>2710</v>
      </c>
      <c r="D15" s="144">
        <f t="shared" ref="D15:I15" si="8">D9+D14</f>
        <v>70</v>
      </c>
      <c r="E15" s="189">
        <f t="shared" si="8"/>
        <v>2780</v>
      </c>
      <c r="F15" s="61">
        <f t="shared" si="8"/>
        <v>3023</v>
      </c>
      <c r="G15" s="75"/>
      <c r="H15" s="72">
        <f t="shared" si="8"/>
        <v>195</v>
      </c>
      <c r="I15" s="83">
        <f t="shared" si="8"/>
        <v>3218</v>
      </c>
      <c r="J15" s="87"/>
      <c r="K15" s="54">
        <f t="shared" ref="K15:S15" si="9">K9+K14</f>
        <v>236</v>
      </c>
      <c r="L15" s="54">
        <f t="shared" si="9"/>
        <v>133</v>
      </c>
      <c r="M15" s="72">
        <f t="shared" si="9"/>
        <v>91</v>
      </c>
      <c r="N15" s="72">
        <f>N9+N14</f>
        <v>280</v>
      </c>
      <c r="O15" s="46">
        <f t="shared" si="9"/>
        <v>196</v>
      </c>
      <c r="P15" s="46">
        <f>P9+P14</f>
        <v>936</v>
      </c>
      <c r="Q15" s="171">
        <f t="shared" si="9"/>
        <v>178</v>
      </c>
      <c r="R15" s="72">
        <f t="shared" si="9"/>
        <v>46</v>
      </c>
      <c r="S15" s="72">
        <f t="shared" si="9"/>
        <v>10</v>
      </c>
      <c r="T15" s="46">
        <f>T9+T14</f>
        <v>234</v>
      </c>
      <c r="U15" s="95">
        <f t="shared" ref="U15:X15" si="10">U9+U14</f>
        <v>1170</v>
      </c>
      <c r="V15" s="61">
        <f t="shared" si="10"/>
        <v>2048</v>
      </c>
      <c r="W15" s="31"/>
      <c r="X15" s="69">
        <f t="shared" si="10"/>
        <v>153</v>
      </c>
    </row>
    <row r="16" spans="1:24" ht="31.5" customHeight="1">
      <c r="C16" s="26"/>
      <c r="D16" s="26"/>
      <c r="E16" s="26"/>
      <c r="F16" s="26"/>
      <c r="I16" s="26"/>
    </row>
  </sheetData>
  <mergeCells count="13">
    <mergeCell ref="Q4:S4"/>
    <mergeCell ref="T4:T5"/>
    <mergeCell ref="U4:U5"/>
    <mergeCell ref="C3:E3"/>
    <mergeCell ref="K3:U3"/>
    <mergeCell ref="C4:C5"/>
    <mergeCell ref="D4:D5"/>
    <mergeCell ref="E4:E5"/>
    <mergeCell ref="H4:H5"/>
    <mergeCell ref="K4:K5"/>
    <mergeCell ref="L4:L5"/>
    <mergeCell ref="M4:N4"/>
    <mergeCell ref="P4:P5"/>
  </mergeCells>
  <pageMargins left="0.70866141732283472" right="0.70866141732283472" top="0.74803149606299213" bottom="0.74803149606299213" header="0.31496062992125984" footer="0.31496062992125984"/>
  <pageSetup paperSize="8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24DE9-0502-4239-80DA-7772C91E25F9}">
  <sheetPr published="0">
    <pageSetUpPr fitToPage="1"/>
  </sheetPr>
  <dimension ref="A1:E13"/>
  <sheetViews>
    <sheetView zoomScale="90" zoomScaleNormal="90" workbookViewId="0"/>
  </sheetViews>
  <sheetFormatPr defaultColWidth="8.85546875" defaultRowHeight="15"/>
  <cols>
    <col min="1" max="1" width="20.28515625" customWidth="1"/>
    <col min="2" max="2" width="18" customWidth="1"/>
    <col min="3" max="3" width="17.7109375" customWidth="1"/>
    <col min="4" max="4" width="17.85546875" customWidth="1"/>
    <col min="5" max="5" width="15.28515625" customWidth="1"/>
  </cols>
  <sheetData>
    <row r="1" spans="1:5" ht="21.75" customHeight="1">
      <c r="A1" s="103" t="s">
        <v>58</v>
      </c>
    </row>
    <row r="2" spans="1:5" ht="21" customHeight="1">
      <c r="A2" s="10" t="s">
        <v>59</v>
      </c>
    </row>
    <row r="3" spans="1:5" ht="27" customHeight="1">
      <c r="A3" s="240" t="s">
        <v>60</v>
      </c>
      <c r="B3" s="244" t="s">
        <v>61</v>
      </c>
      <c r="C3" s="245"/>
      <c r="D3" s="245"/>
      <c r="E3" s="246"/>
    </row>
    <row r="4" spans="1:5" ht="33.950000000000003" customHeight="1">
      <c r="A4" s="262"/>
      <c r="B4" s="16" t="s">
        <v>62</v>
      </c>
      <c r="C4" s="16" t="s">
        <v>63</v>
      </c>
      <c r="D4" s="15" t="s">
        <v>64</v>
      </c>
      <c r="E4" s="21" t="s">
        <v>65</v>
      </c>
    </row>
    <row r="5" spans="1:5" ht="33.950000000000003" customHeight="1">
      <c r="A5" s="31" t="s">
        <v>66</v>
      </c>
      <c r="B5" s="125">
        <v>2</v>
      </c>
      <c r="C5" s="132">
        <v>0</v>
      </c>
      <c r="D5" s="139">
        <v>0</v>
      </c>
      <c r="E5" s="140">
        <f>SUM(B5:D5)</f>
        <v>2</v>
      </c>
    </row>
    <row r="6" spans="1:5" ht="36.75" customHeight="1">
      <c r="A6" s="11" t="s">
        <v>67</v>
      </c>
      <c r="B6" s="125">
        <v>2</v>
      </c>
      <c r="C6" s="132">
        <v>2</v>
      </c>
      <c r="D6" s="139">
        <v>4</v>
      </c>
      <c r="E6" s="140">
        <f>SUM(B6:D6)</f>
        <v>8</v>
      </c>
    </row>
    <row r="7" spans="1:5" ht="26.1" customHeight="1">
      <c r="A7" s="12" t="s">
        <v>68</v>
      </c>
      <c r="B7" s="126">
        <v>3</v>
      </c>
      <c r="C7" s="126">
        <v>3</v>
      </c>
      <c r="D7" s="130">
        <v>3</v>
      </c>
      <c r="E7" s="141">
        <f>SUM(B7:D7)</f>
        <v>9</v>
      </c>
    </row>
    <row r="8" spans="1:5" ht="20.25" customHeight="1" thickBot="1">
      <c r="A8" s="13" t="s">
        <v>69</v>
      </c>
      <c r="B8" s="127">
        <f>SUM(B5:B7)</f>
        <v>7</v>
      </c>
      <c r="C8" s="127">
        <f>SUM(C5:C7)</f>
        <v>5</v>
      </c>
      <c r="D8" s="127">
        <f>SUM(D5:D7)</f>
        <v>7</v>
      </c>
      <c r="E8" s="131">
        <f>SUM(E5:E7)</f>
        <v>19</v>
      </c>
    </row>
    <row r="9" spans="1:5" ht="32.25" customHeight="1">
      <c r="A9" s="11" t="s">
        <v>15</v>
      </c>
      <c r="B9" s="132">
        <v>16</v>
      </c>
      <c r="C9" s="132">
        <v>15</v>
      </c>
      <c r="D9" s="133">
        <v>22</v>
      </c>
      <c r="E9" s="134">
        <f t="shared" ref="E9:E11" si="0">SUM(B9:D9)</f>
        <v>53</v>
      </c>
    </row>
    <row r="10" spans="1:5">
      <c r="A10" s="14" t="s">
        <v>16</v>
      </c>
      <c r="B10" s="128">
        <v>23</v>
      </c>
      <c r="C10" s="128">
        <v>30</v>
      </c>
      <c r="D10" s="129">
        <v>53</v>
      </c>
      <c r="E10" s="135">
        <f t="shared" si="0"/>
        <v>106</v>
      </c>
    </row>
    <row r="11" spans="1:5">
      <c r="A11" s="12" t="s">
        <v>17</v>
      </c>
      <c r="B11" s="126">
        <v>2</v>
      </c>
      <c r="C11" s="126">
        <v>8</v>
      </c>
      <c r="D11" s="130">
        <v>7</v>
      </c>
      <c r="E11" s="136">
        <f t="shared" si="0"/>
        <v>17</v>
      </c>
    </row>
    <row r="12" spans="1:5" ht="29.25" customHeight="1" thickBot="1">
      <c r="A12" s="13" t="s">
        <v>18</v>
      </c>
      <c r="B12" s="127">
        <f t="shared" ref="B12:E12" si="1">SUM(B9:B11)</f>
        <v>41</v>
      </c>
      <c r="C12" s="127">
        <f t="shared" si="1"/>
        <v>53</v>
      </c>
      <c r="D12" s="131">
        <f t="shared" si="1"/>
        <v>82</v>
      </c>
      <c r="E12" s="137">
        <f t="shared" si="1"/>
        <v>176</v>
      </c>
    </row>
    <row r="13" spans="1:5" ht="26.25" customHeight="1">
      <c r="A13" s="24" t="s">
        <v>19</v>
      </c>
      <c r="B13" s="138">
        <f>B8+B12</f>
        <v>48</v>
      </c>
      <c r="C13" s="138">
        <f>C8+C12</f>
        <v>58</v>
      </c>
      <c r="D13" s="138">
        <f>D8+D12</f>
        <v>89</v>
      </c>
      <c r="E13" s="138">
        <f>E8+E12</f>
        <v>195</v>
      </c>
    </row>
  </sheetData>
  <mergeCells count="2">
    <mergeCell ref="A3:A4"/>
    <mergeCell ref="B3:E3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3E924-9937-4B3F-A43C-62BA806D5748}">
  <sheetPr published="0">
    <tabColor rgb="FFFF0000"/>
    <pageSetUpPr fitToPage="1"/>
  </sheetPr>
  <dimension ref="A1:W38"/>
  <sheetViews>
    <sheetView zoomScale="60" zoomScaleNormal="60" workbookViewId="0">
      <selection activeCell="A18" sqref="A18"/>
    </sheetView>
  </sheetViews>
  <sheetFormatPr defaultColWidth="8.85546875" defaultRowHeight="15"/>
  <cols>
    <col min="1" max="1" width="22.85546875" customWidth="1"/>
    <col min="2" max="5" width="16.28515625" customWidth="1"/>
    <col min="6" max="8" width="18.42578125" customWidth="1"/>
    <col min="9" max="10" width="16" customWidth="1"/>
    <col min="11" max="12" width="17.140625" customWidth="1"/>
    <col min="13" max="13" width="15" customWidth="1"/>
    <col min="14" max="14" width="16" customWidth="1"/>
    <col min="15" max="15" width="23.42578125" customWidth="1"/>
    <col min="16" max="18" width="20.7109375" customWidth="1"/>
    <col min="19" max="20" width="18.42578125" customWidth="1"/>
    <col min="21" max="21" width="16.85546875" customWidth="1"/>
  </cols>
  <sheetData>
    <row r="1" spans="1:23" ht="27.75" customHeight="1">
      <c r="A1" s="45" t="s">
        <v>70</v>
      </c>
    </row>
    <row r="2" spans="1:23" ht="27" customHeight="1">
      <c r="A2" s="10" t="s">
        <v>71</v>
      </c>
    </row>
    <row r="3" spans="1:23" ht="37.5" customHeight="1">
      <c r="A3" s="1" t="s">
        <v>72</v>
      </c>
    </row>
    <row r="4" spans="1:23" ht="27.95" customHeight="1">
      <c r="B4" s="254" t="s">
        <v>73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40"/>
      <c r="Q4" s="162"/>
      <c r="U4" s="263"/>
    </row>
    <row r="5" spans="1:23" ht="64.5" customHeight="1">
      <c r="A5" s="240" t="s">
        <v>74</v>
      </c>
      <c r="B5" s="254" t="s">
        <v>75</v>
      </c>
      <c r="C5" s="240"/>
      <c r="D5" s="240"/>
      <c r="E5" s="242"/>
      <c r="F5" s="241" t="s">
        <v>76</v>
      </c>
      <c r="G5" s="240"/>
      <c r="H5" s="240"/>
      <c r="I5" s="240"/>
      <c r="J5" s="242"/>
      <c r="K5" s="241" t="s">
        <v>77</v>
      </c>
      <c r="L5" s="240"/>
      <c r="M5" s="241" t="s">
        <v>78</v>
      </c>
      <c r="N5" s="242"/>
      <c r="O5" s="104" t="s">
        <v>79</v>
      </c>
      <c r="P5" s="257" t="s">
        <v>80</v>
      </c>
      <c r="Q5" s="258"/>
      <c r="R5" s="258"/>
      <c r="S5" s="258"/>
      <c r="T5" s="258"/>
      <c r="U5" s="255" t="s">
        <v>81</v>
      </c>
    </row>
    <row r="6" spans="1:23" ht="64.5" customHeight="1">
      <c r="A6" s="240"/>
      <c r="B6" s="254" t="s">
        <v>82</v>
      </c>
      <c r="C6" s="240"/>
      <c r="D6" s="242"/>
      <c r="E6" s="21" t="s">
        <v>83</v>
      </c>
      <c r="F6" s="166" t="s">
        <v>84</v>
      </c>
      <c r="G6" s="104" t="s">
        <v>85</v>
      </c>
      <c r="H6" s="241" t="s">
        <v>86</v>
      </c>
      <c r="I6" s="242"/>
      <c r="J6" s="104"/>
      <c r="K6" s="166" t="s">
        <v>85</v>
      </c>
      <c r="L6" s="104" t="s">
        <v>87</v>
      </c>
      <c r="M6" s="241" t="s">
        <v>88</v>
      </c>
      <c r="N6" s="242"/>
      <c r="O6" s="104" t="s">
        <v>89</v>
      </c>
      <c r="P6" s="160"/>
      <c r="Q6" s="161"/>
      <c r="R6" s="161"/>
      <c r="S6" s="161"/>
      <c r="T6" s="161"/>
      <c r="U6" s="255"/>
    </row>
    <row r="7" spans="1:23" ht="47.25" customHeight="1">
      <c r="A7" s="240"/>
      <c r="B7" s="252" t="s">
        <v>90</v>
      </c>
      <c r="C7" s="248" t="s">
        <v>91</v>
      </c>
      <c r="D7" s="248" t="s">
        <v>92</v>
      </c>
      <c r="E7" s="250" t="s">
        <v>93</v>
      </c>
      <c r="F7" s="248" t="s">
        <v>94</v>
      </c>
      <c r="G7" s="248" t="s">
        <v>95</v>
      </c>
      <c r="H7" s="248" t="s">
        <v>96</v>
      </c>
      <c r="I7" s="248" t="s">
        <v>97</v>
      </c>
      <c r="J7" s="250" t="s">
        <v>98</v>
      </c>
      <c r="K7" s="248" t="s">
        <v>94</v>
      </c>
      <c r="L7" s="248" t="s">
        <v>96</v>
      </c>
      <c r="M7" s="248" t="s">
        <v>99</v>
      </c>
      <c r="N7" s="250" t="s">
        <v>100</v>
      </c>
      <c r="O7" s="248" t="s">
        <v>97</v>
      </c>
      <c r="P7" s="252" t="s">
        <v>101</v>
      </c>
      <c r="Q7" s="259" t="s">
        <v>95</v>
      </c>
      <c r="R7" s="248" t="s">
        <v>96</v>
      </c>
      <c r="S7" s="248" t="s">
        <v>97</v>
      </c>
      <c r="T7" s="250" t="s">
        <v>93</v>
      </c>
      <c r="U7" s="255"/>
    </row>
    <row r="8" spans="1:23" ht="63.75" customHeight="1">
      <c r="A8" s="264"/>
      <c r="B8" s="253"/>
      <c r="C8" s="249"/>
      <c r="D8" s="249"/>
      <c r="E8" s="251"/>
      <c r="F8" s="249"/>
      <c r="G8" s="249"/>
      <c r="H8" s="249"/>
      <c r="I8" s="249"/>
      <c r="J8" s="251"/>
      <c r="K8" s="249"/>
      <c r="L8" s="249"/>
      <c r="M8" s="249"/>
      <c r="N8" s="251"/>
      <c r="O8" s="249"/>
      <c r="P8" s="253"/>
      <c r="Q8" s="260"/>
      <c r="R8" s="249"/>
      <c r="S8" s="249"/>
      <c r="T8" s="251"/>
      <c r="U8" s="256"/>
    </row>
    <row r="9" spans="1:23" ht="63.75" customHeight="1">
      <c r="A9" s="11" t="s">
        <v>102</v>
      </c>
      <c r="B9" s="34"/>
      <c r="C9" s="18"/>
      <c r="D9" s="32"/>
      <c r="E9" s="2"/>
      <c r="F9" s="2"/>
      <c r="G9" s="2"/>
      <c r="H9" s="2"/>
      <c r="I9" s="32"/>
      <c r="J9" s="32"/>
      <c r="K9" s="96"/>
      <c r="L9" s="172"/>
      <c r="M9" s="2"/>
      <c r="N9" s="32"/>
      <c r="O9" s="96"/>
      <c r="P9" s="41">
        <f>F9+K9</f>
        <v>0</v>
      </c>
      <c r="Q9" s="38">
        <f>B9+G9+K9+M9</f>
        <v>0</v>
      </c>
      <c r="R9" s="38">
        <f>C9+H9+L9</f>
        <v>0</v>
      </c>
      <c r="S9" s="96">
        <f>D9+I9+O9</f>
        <v>0</v>
      </c>
      <c r="T9" s="96">
        <f>E9+J9+N9</f>
        <v>0</v>
      </c>
      <c r="U9" s="173">
        <f>SUM(P9:T9)</f>
        <v>0</v>
      </c>
    </row>
    <row r="10" spans="1:23" ht="44.25" customHeight="1">
      <c r="A10" s="11" t="s">
        <v>103</v>
      </c>
      <c r="B10" s="174">
        <v>3</v>
      </c>
      <c r="C10" s="175">
        <v>4</v>
      </c>
      <c r="D10" s="17">
        <v>9</v>
      </c>
      <c r="E10" s="17">
        <v>12</v>
      </c>
      <c r="F10" s="2"/>
      <c r="G10" s="17"/>
      <c r="H10" s="17"/>
      <c r="I10" s="17"/>
      <c r="J10" s="17"/>
      <c r="K10" s="38"/>
      <c r="L10" s="172"/>
      <c r="M10" s="2"/>
      <c r="N10" s="17">
        <v>10</v>
      </c>
      <c r="O10" s="176">
        <v>2</v>
      </c>
      <c r="P10" s="41">
        <f>F10+K10</f>
        <v>0</v>
      </c>
      <c r="Q10" s="38">
        <f>B10+G10+K10+M10</f>
        <v>3</v>
      </c>
      <c r="R10" s="38">
        <f>C10+H10+L10</f>
        <v>4</v>
      </c>
      <c r="S10" s="38">
        <f>D10+I10+O10</f>
        <v>11</v>
      </c>
      <c r="T10" s="38">
        <f>E10+J10+N10</f>
        <v>22</v>
      </c>
      <c r="U10" s="173">
        <f>SUM(P10:T10)</f>
        <v>40</v>
      </c>
    </row>
    <row r="11" spans="1:23" ht="42" customHeight="1">
      <c r="A11" s="12" t="s">
        <v>104</v>
      </c>
      <c r="B11" s="177"/>
      <c r="C11" s="178"/>
      <c r="D11" s="3"/>
      <c r="E11" s="3"/>
      <c r="F11" s="3">
        <f>59+87</f>
        <v>146</v>
      </c>
      <c r="G11" s="3"/>
      <c r="H11" s="3"/>
      <c r="I11" s="3"/>
      <c r="J11" s="3"/>
      <c r="K11" s="9"/>
      <c r="L11" s="37"/>
      <c r="M11" s="3"/>
      <c r="N11" s="3"/>
      <c r="O11" s="9"/>
      <c r="P11" s="42">
        <f>F11+K11</f>
        <v>146</v>
      </c>
      <c r="Q11" s="9">
        <f>B11+G11+K11+M11</f>
        <v>0</v>
      </c>
      <c r="R11" s="9">
        <f>C11+H11+L11</f>
        <v>0</v>
      </c>
      <c r="S11" s="9">
        <f>D11+I11+O11</f>
        <v>0</v>
      </c>
      <c r="T11" s="9">
        <f>E11+J11+N11</f>
        <v>0</v>
      </c>
      <c r="U11" s="179">
        <f>SUM(P11:T11)</f>
        <v>146</v>
      </c>
    </row>
    <row r="12" spans="1:23" ht="31.5" customHeight="1" thickBot="1">
      <c r="A12" s="13" t="s">
        <v>69</v>
      </c>
      <c r="B12" s="35">
        <f t="shared" ref="B12:U12" si="0">SUM(B9:B11)</f>
        <v>3</v>
      </c>
      <c r="C12" s="19">
        <f t="shared" si="0"/>
        <v>4</v>
      </c>
      <c r="D12" s="4">
        <f t="shared" si="0"/>
        <v>9</v>
      </c>
      <c r="E12" s="4">
        <f t="shared" si="0"/>
        <v>12</v>
      </c>
      <c r="F12" s="4">
        <f t="shared" si="0"/>
        <v>146</v>
      </c>
      <c r="G12" s="4">
        <f t="shared" si="0"/>
        <v>0</v>
      </c>
      <c r="H12" s="4">
        <f t="shared" si="0"/>
        <v>0</v>
      </c>
      <c r="I12" s="4">
        <f t="shared" si="0"/>
        <v>0</v>
      </c>
      <c r="J12" s="4">
        <f t="shared" si="0"/>
        <v>0</v>
      </c>
      <c r="K12" s="6">
        <f t="shared" si="0"/>
        <v>0</v>
      </c>
      <c r="L12" s="33">
        <f t="shared" si="0"/>
        <v>0</v>
      </c>
      <c r="M12" s="4">
        <f t="shared" si="0"/>
        <v>0</v>
      </c>
      <c r="N12" s="4">
        <f t="shared" si="0"/>
        <v>10</v>
      </c>
      <c r="O12" s="6">
        <f t="shared" si="0"/>
        <v>2</v>
      </c>
      <c r="P12" s="43">
        <f t="shared" si="0"/>
        <v>146</v>
      </c>
      <c r="Q12" s="6">
        <f t="shared" ref="Q12" si="1">SUM(Q9:Q11)</f>
        <v>3</v>
      </c>
      <c r="R12" s="6">
        <f t="shared" si="0"/>
        <v>4</v>
      </c>
      <c r="S12" s="6">
        <f t="shared" si="0"/>
        <v>11</v>
      </c>
      <c r="T12" s="6">
        <f t="shared" si="0"/>
        <v>22</v>
      </c>
      <c r="U12" s="39">
        <f t="shared" si="0"/>
        <v>186</v>
      </c>
    </row>
    <row r="13" spans="1:23" ht="32.25" customHeight="1">
      <c r="A13" s="11" t="s">
        <v>15</v>
      </c>
      <c r="B13" s="174"/>
      <c r="C13" s="18"/>
      <c r="D13" s="2"/>
      <c r="E13" s="2"/>
      <c r="F13" s="2"/>
      <c r="G13" s="106"/>
      <c r="H13" s="2">
        <v>53</v>
      </c>
      <c r="I13" s="2">
        <v>124</v>
      </c>
      <c r="J13" s="2">
        <v>60</v>
      </c>
      <c r="K13" s="38"/>
      <c r="L13" s="172">
        <v>34</v>
      </c>
      <c r="M13" s="2">
        <v>55</v>
      </c>
      <c r="N13" s="2">
        <v>14</v>
      </c>
      <c r="O13" s="38"/>
      <c r="P13" s="44">
        <f>F13</f>
        <v>0</v>
      </c>
      <c r="Q13" s="7">
        <f>G13+M13</f>
        <v>55</v>
      </c>
      <c r="R13" s="7">
        <f>H13+L13</f>
        <v>87</v>
      </c>
      <c r="S13" s="7">
        <f>I13+O13</f>
        <v>124</v>
      </c>
      <c r="T13" s="7">
        <f>E13+J13+N13</f>
        <v>74</v>
      </c>
      <c r="U13" s="180">
        <f t="shared" ref="U13:U15" si="2">SUM(P13:T13)</f>
        <v>340</v>
      </c>
      <c r="W13" s="165"/>
    </row>
    <row r="14" spans="1:23" ht="17.25" customHeight="1">
      <c r="A14" s="14" t="s">
        <v>16</v>
      </c>
      <c r="B14" s="181"/>
      <c r="C14" s="182"/>
      <c r="D14" s="5"/>
      <c r="E14" s="5"/>
      <c r="F14" s="107"/>
      <c r="G14" s="5">
        <v>65</v>
      </c>
      <c r="H14" s="5"/>
      <c r="I14" s="5">
        <v>145</v>
      </c>
      <c r="J14" s="5">
        <v>80</v>
      </c>
      <c r="K14" s="8">
        <v>90</v>
      </c>
      <c r="L14" s="36"/>
      <c r="M14" s="5">
        <v>10</v>
      </c>
      <c r="N14" s="5"/>
      <c r="O14" s="8"/>
      <c r="P14" s="169">
        <f>F14+K14</f>
        <v>90</v>
      </c>
      <c r="Q14" s="8">
        <f>G14+M14</f>
        <v>75</v>
      </c>
      <c r="R14" s="8">
        <f>H14+L14</f>
        <v>0</v>
      </c>
      <c r="S14" s="8">
        <f>I14+O14</f>
        <v>145</v>
      </c>
      <c r="T14" s="8">
        <f>J14+N14</f>
        <v>80</v>
      </c>
      <c r="U14" s="183">
        <f t="shared" si="2"/>
        <v>390</v>
      </c>
    </row>
    <row r="15" spans="1:23" ht="17.25" customHeight="1">
      <c r="A15" s="12" t="s">
        <v>17</v>
      </c>
      <c r="B15" s="177"/>
      <c r="C15" s="178"/>
      <c r="D15" s="3"/>
      <c r="E15" s="3"/>
      <c r="F15" s="159"/>
      <c r="G15" s="159"/>
      <c r="H15" s="3"/>
      <c r="I15" s="3"/>
      <c r="J15" s="3">
        <v>20</v>
      </c>
      <c r="K15" s="9"/>
      <c r="L15" s="37"/>
      <c r="M15" s="3"/>
      <c r="N15" s="3"/>
      <c r="O15" s="9"/>
      <c r="P15" s="42">
        <f>F15+K15</f>
        <v>0</v>
      </c>
      <c r="Q15" s="8">
        <f>G15+M15</f>
        <v>0</v>
      </c>
      <c r="R15" s="8">
        <f>H15+L15</f>
        <v>0</v>
      </c>
      <c r="S15" s="9">
        <f>I15+O15</f>
        <v>0</v>
      </c>
      <c r="T15" s="9">
        <f>J15+N15</f>
        <v>20</v>
      </c>
      <c r="U15" s="179">
        <f t="shared" si="2"/>
        <v>20</v>
      </c>
    </row>
    <row r="16" spans="1:23" ht="32.25" customHeight="1" thickBot="1">
      <c r="A16" s="13" t="s">
        <v>18</v>
      </c>
      <c r="B16" s="35">
        <f t="shared" ref="B16:U16" si="3">SUM(B13:B15)</f>
        <v>0</v>
      </c>
      <c r="C16" s="19">
        <f t="shared" si="3"/>
        <v>0</v>
      </c>
      <c r="D16" s="4">
        <f t="shared" si="3"/>
        <v>0</v>
      </c>
      <c r="E16" s="4">
        <f t="shared" si="3"/>
        <v>0</v>
      </c>
      <c r="F16" s="4">
        <f t="shared" si="3"/>
        <v>0</v>
      </c>
      <c r="G16" s="4">
        <f t="shared" si="3"/>
        <v>65</v>
      </c>
      <c r="H16" s="4">
        <f t="shared" si="3"/>
        <v>53</v>
      </c>
      <c r="I16" s="4">
        <f t="shared" si="3"/>
        <v>269</v>
      </c>
      <c r="J16" s="4">
        <f t="shared" si="3"/>
        <v>160</v>
      </c>
      <c r="K16" s="6">
        <f t="shared" si="3"/>
        <v>90</v>
      </c>
      <c r="L16" s="33">
        <f t="shared" si="3"/>
        <v>34</v>
      </c>
      <c r="M16" s="4">
        <f t="shared" si="3"/>
        <v>65</v>
      </c>
      <c r="N16" s="4">
        <f t="shared" si="3"/>
        <v>14</v>
      </c>
      <c r="O16" s="6">
        <f t="shared" si="3"/>
        <v>0</v>
      </c>
      <c r="P16" s="43">
        <f t="shared" ref="P16:R16" si="4">SUM(P13:P15)</f>
        <v>90</v>
      </c>
      <c r="Q16" s="6">
        <f t="shared" ref="Q16" si="5">SUM(Q13:Q15)</f>
        <v>130</v>
      </c>
      <c r="R16" s="6">
        <f t="shared" si="4"/>
        <v>87</v>
      </c>
      <c r="S16" s="6">
        <f t="shared" ref="S16:T16" si="6">SUM(S13:S15)</f>
        <v>269</v>
      </c>
      <c r="T16" s="6">
        <f t="shared" si="6"/>
        <v>174</v>
      </c>
      <c r="U16" s="39">
        <f t="shared" si="3"/>
        <v>750</v>
      </c>
    </row>
    <row r="17" spans="1:21" s="31" customFormat="1" ht="27" customHeight="1">
      <c r="A17" s="22" t="s">
        <v>19</v>
      </c>
      <c r="B17" s="26">
        <f t="shared" ref="B17:O17" si="7">B12+B16</f>
        <v>3</v>
      </c>
      <c r="C17" s="26">
        <f t="shared" si="7"/>
        <v>4</v>
      </c>
      <c r="D17" s="26">
        <f t="shared" si="7"/>
        <v>9</v>
      </c>
      <c r="E17" s="26">
        <f t="shared" si="7"/>
        <v>12</v>
      </c>
      <c r="F17" s="26">
        <f t="shared" si="7"/>
        <v>146</v>
      </c>
      <c r="G17" s="26">
        <f t="shared" si="7"/>
        <v>65</v>
      </c>
      <c r="H17" s="26">
        <f t="shared" si="7"/>
        <v>53</v>
      </c>
      <c r="I17" s="26">
        <f t="shared" si="7"/>
        <v>269</v>
      </c>
      <c r="J17" s="26">
        <f t="shared" si="7"/>
        <v>160</v>
      </c>
      <c r="K17" s="26">
        <f t="shared" si="7"/>
        <v>90</v>
      </c>
      <c r="L17" s="26">
        <f t="shared" si="7"/>
        <v>34</v>
      </c>
      <c r="M17" s="26">
        <f t="shared" si="7"/>
        <v>65</v>
      </c>
      <c r="N17" s="26">
        <f t="shared" si="7"/>
        <v>24</v>
      </c>
      <c r="O17" s="26">
        <f t="shared" si="7"/>
        <v>2</v>
      </c>
      <c r="P17" s="23">
        <f t="shared" ref="P17:U17" si="8">P12+P16</f>
        <v>236</v>
      </c>
      <c r="Q17" s="23">
        <f t="shared" ref="Q17" si="9">Q12+Q16</f>
        <v>133</v>
      </c>
      <c r="R17" s="23">
        <f t="shared" si="8"/>
        <v>91</v>
      </c>
      <c r="S17" s="23">
        <f t="shared" si="8"/>
        <v>280</v>
      </c>
      <c r="T17" s="23">
        <f t="shared" si="8"/>
        <v>196</v>
      </c>
      <c r="U17" s="23">
        <f t="shared" si="8"/>
        <v>936</v>
      </c>
    </row>
    <row r="18" spans="1:21" ht="27" customHeight="1">
      <c r="P18" s="247"/>
      <c r="Q18" s="247"/>
      <c r="R18" s="247"/>
      <c r="S18" s="31"/>
      <c r="T18" s="31"/>
    </row>
    <row r="19" spans="1:21">
      <c r="I19" s="165"/>
      <c r="P19" s="26"/>
      <c r="Q19" s="26"/>
      <c r="R19" s="26"/>
      <c r="S19" s="26"/>
      <c r="T19" s="26"/>
    </row>
    <row r="20" spans="1:21">
      <c r="A20" s="208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</row>
    <row r="21" spans="1:21">
      <c r="A21" s="208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</row>
    <row r="22" spans="1:21">
      <c r="A22" s="208"/>
      <c r="B22" s="208" t="s">
        <v>105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</row>
    <row r="23" spans="1:21">
      <c r="A23" s="67" t="s">
        <v>82</v>
      </c>
      <c r="B23" s="208" t="s">
        <v>106</v>
      </c>
      <c r="C23" s="208"/>
      <c r="D23" s="208"/>
      <c r="E23" s="208"/>
      <c r="F23" s="208"/>
      <c r="G23" s="208"/>
      <c r="H23" s="208"/>
      <c r="I23" s="208"/>
      <c r="J23" s="208"/>
      <c r="K23" s="208"/>
      <c r="L23" s="208"/>
    </row>
    <row r="24" spans="1:21">
      <c r="A24" s="67" t="s">
        <v>89</v>
      </c>
      <c r="B24" s="208" t="s">
        <v>107</v>
      </c>
      <c r="C24" s="208"/>
      <c r="D24" s="208"/>
      <c r="E24" s="208"/>
      <c r="F24" s="208"/>
      <c r="G24" s="208"/>
      <c r="H24" s="208"/>
      <c r="I24" s="208"/>
      <c r="J24" s="208"/>
      <c r="K24" s="208"/>
      <c r="L24" s="208"/>
    </row>
    <row r="25" spans="1:21">
      <c r="A25" s="67" t="s">
        <v>87</v>
      </c>
      <c r="B25" s="208" t="s">
        <v>108</v>
      </c>
      <c r="C25" s="208"/>
      <c r="D25" s="208"/>
      <c r="E25" s="208"/>
      <c r="F25" s="208"/>
      <c r="G25" s="208"/>
      <c r="H25" s="208"/>
      <c r="I25" s="208"/>
      <c r="J25" s="208"/>
      <c r="K25" s="208"/>
      <c r="L25" s="208"/>
    </row>
    <row r="26" spans="1:21">
      <c r="A26" s="67" t="s">
        <v>109</v>
      </c>
      <c r="B26" s="208" t="s">
        <v>110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</row>
    <row r="27" spans="1:21">
      <c r="A27" s="67"/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</row>
    <row r="28" spans="1:21">
      <c r="A28" s="67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</row>
    <row r="29" spans="1:21">
      <c r="A29" s="67"/>
      <c r="B29" s="208" t="s">
        <v>111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</row>
    <row r="30" spans="1:21">
      <c r="A30" s="67" t="s">
        <v>83</v>
      </c>
      <c r="B30" s="208" t="s">
        <v>112</v>
      </c>
      <c r="C30" s="208"/>
      <c r="D30" s="208"/>
      <c r="E30" s="208"/>
      <c r="F30" s="208"/>
      <c r="G30" s="208"/>
      <c r="H30" s="208"/>
      <c r="I30" s="208"/>
      <c r="J30" s="208"/>
      <c r="K30" s="208"/>
      <c r="L30" s="208"/>
    </row>
    <row r="31" spans="1:21">
      <c r="A31" s="67" t="s">
        <v>84</v>
      </c>
      <c r="B31" s="208" t="s">
        <v>113</v>
      </c>
      <c r="C31" s="208"/>
      <c r="D31" s="208"/>
      <c r="E31" s="208"/>
      <c r="F31" s="208"/>
      <c r="G31" s="208"/>
      <c r="H31" s="208"/>
      <c r="I31" s="208"/>
      <c r="J31" s="208"/>
      <c r="K31" s="208"/>
      <c r="L31" s="208"/>
    </row>
    <row r="32" spans="1:21">
      <c r="A32" s="67" t="s">
        <v>114</v>
      </c>
      <c r="B32" s="208" t="s">
        <v>115</v>
      </c>
      <c r="C32" s="208"/>
      <c r="D32" s="208"/>
      <c r="E32" s="208"/>
      <c r="F32" s="208"/>
      <c r="G32" s="208"/>
      <c r="H32" s="208"/>
      <c r="I32" s="208"/>
      <c r="J32" s="208"/>
      <c r="K32" s="208"/>
      <c r="L32" s="208"/>
    </row>
    <row r="33" spans="1:12">
      <c r="A33" s="67" t="s">
        <v>116</v>
      </c>
      <c r="B33" s="208" t="s">
        <v>117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</row>
    <row r="34" spans="1:12">
      <c r="A34" s="67" t="s">
        <v>118</v>
      </c>
      <c r="B34" s="208" t="s">
        <v>119</v>
      </c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1:12">
      <c r="A35" s="67" t="s">
        <v>120</v>
      </c>
      <c r="B35" s="208" t="s">
        <v>121</v>
      </c>
      <c r="C35" s="208"/>
      <c r="D35" s="208"/>
      <c r="E35" s="208"/>
      <c r="F35" s="208"/>
      <c r="G35" s="208"/>
      <c r="H35" s="208"/>
      <c r="I35" s="208"/>
      <c r="J35" s="208"/>
      <c r="K35" s="208"/>
      <c r="L35" s="208"/>
    </row>
    <row r="36" spans="1:12">
      <c r="A36" s="208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8"/>
    </row>
    <row r="37" spans="1:12">
      <c r="A37" s="208"/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</row>
    <row r="38" spans="1:12">
      <c r="A38" s="208"/>
      <c r="B38" s="208"/>
      <c r="C38" s="208"/>
      <c r="D38" s="208"/>
      <c r="E38" s="208"/>
      <c r="F38" s="208"/>
      <c r="G38" s="208"/>
      <c r="H38" s="208"/>
      <c r="I38" s="208"/>
      <c r="J38" s="208"/>
      <c r="K38" s="208"/>
      <c r="L38" s="208"/>
    </row>
  </sheetData>
  <mergeCells count="31">
    <mergeCell ref="U5:U8"/>
    <mergeCell ref="S7:S8"/>
    <mergeCell ref="B4:O4"/>
    <mergeCell ref="P7:P8"/>
    <mergeCell ref="T7:T8"/>
    <mergeCell ref="P5:T5"/>
    <mergeCell ref="Q7:Q8"/>
    <mergeCell ref="G7:G8"/>
    <mergeCell ref="A5:A8"/>
    <mergeCell ref="K5:L5"/>
    <mergeCell ref="M5:N5"/>
    <mergeCell ref="B7:B8"/>
    <mergeCell ref="C7:C8"/>
    <mergeCell ref="F7:F8"/>
    <mergeCell ref="D7:D8"/>
    <mergeCell ref="E7:E8"/>
    <mergeCell ref="B5:E5"/>
    <mergeCell ref="B6:D6"/>
    <mergeCell ref="F5:J5"/>
    <mergeCell ref="H6:I6"/>
    <mergeCell ref="M6:N6"/>
    <mergeCell ref="P18:R18"/>
    <mergeCell ref="M7:M8"/>
    <mergeCell ref="R7:R8"/>
    <mergeCell ref="H7:H8"/>
    <mergeCell ref="K7:K8"/>
    <mergeCell ref="L7:L8"/>
    <mergeCell ref="I7:I8"/>
    <mergeCell ref="N7:N8"/>
    <mergeCell ref="O7:O8"/>
    <mergeCell ref="J7:J8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1AC3E-D3D4-42D0-A9CE-933CB0E6F239}">
  <sheetPr published="0"/>
  <dimension ref="A1:G20"/>
  <sheetViews>
    <sheetView workbookViewId="0"/>
  </sheetViews>
  <sheetFormatPr defaultRowHeight="15"/>
  <cols>
    <col min="1" max="1" width="53.140625" customWidth="1"/>
    <col min="2" max="3" width="13.5703125" customWidth="1"/>
    <col min="4" max="4" width="13.28515625" customWidth="1"/>
    <col min="5" max="5" width="12.28515625" customWidth="1"/>
    <col min="7" max="7" width="15.42578125" customWidth="1"/>
  </cols>
  <sheetData>
    <row r="1" spans="1:7" ht="24" customHeight="1">
      <c r="A1" s="45" t="s">
        <v>122</v>
      </c>
    </row>
    <row r="2" spans="1:7" ht="24.75" customHeight="1">
      <c r="A2" s="10" t="s">
        <v>123</v>
      </c>
    </row>
    <row r="3" spans="1:7" ht="31.5" customHeight="1">
      <c r="A3" s="261" t="s">
        <v>124</v>
      </c>
      <c r="B3" s="261"/>
      <c r="C3" s="261"/>
      <c r="D3" s="261"/>
      <c r="E3" s="261"/>
      <c r="G3" s="104" t="s">
        <v>125</v>
      </c>
    </row>
    <row r="4" spans="1:7" ht="30.75" customHeight="1">
      <c r="A4" s="190" t="s">
        <v>126</v>
      </c>
      <c r="B4" s="25" t="s">
        <v>127</v>
      </c>
      <c r="C4" s="25" t="s">
        <v>128</v>
      </c>
      <c r="D4" s="25" t="s">
        <v>129</v>
      </c>
      <c r="E4" s="29" t="s">
        <v>81</v>
      </c>
    </row>
    <row r="5" spans="1:7" ht="27.75" customHeight="1">
      <c r="A5" s="148" t="s">
        <v>130</v>
      </c>
      <c r="B5" s="157">
        <v>6</v>
      </c>
      <c r="C5" s="157">
        <v>130</v>
      </c>
      <c r="D5" s="157">
        <v>2</v>
      </c>
      <c r="E5" s="156">
        <f>SUM(B5:D5)</f>
        <v>138</v>
      </c>
      <c r="G5" s="191"/>
    </row>
    <row r="6" spans="1:7" ht="18.75" customHeight="1">
      <c r="A6" s="146" t="s">
        <v>131</v>
      </c>
      <c r="B6" s="145">
        <v>3</v>
      </c>
      <c r="C6" s="90"/>
      <c r="D6" s="90"/>
      <c r="E6" s="154">
        <f t="shared" ref="E6:E14" si="0">SUM(B6:D6)</f>
        <v>3</v>
      </c>
      <c r="G6" s="192"/>
    </row>
    <row r="7" spans="1:7" ht="30" customHeight="1">
      <c r="A7" s="147" t="s">
        <v>132</v>
      </c>
      <c r="B7" s="145">
        <v>1</v>
      </c>
      <c r="C7" s="90"/>
      <c r="D7" s="90"/>
      <c r="E7" s="154">
        <f t="shared" si="0"/>
        <v>1</v>
      </c>
      <c r="G7" s="192"/>
    </row>
    <row r="8" spans="1:7" ht="25.5" customHeight="1">
      <c r="A8" s="146" t="s">
        <v>133</v>
      </c>
      <c r="B8" s="145"/>
      <c r="C8" s="145">
        <v>1</v>
      </c>
      <c r="D8" s="145"/>
      <c r="E8" s="154">
        <f t="shared" si="0"/>
        <v>1</v>
      </c>
      <c r="G8" s="192"/>
    </row>
    <row r="9" spans="1:7" ht="25.5" customHeight="1">
      <c r="A9" s="146" t="s">
        <v>134</v>
      </c>
      <c r="B9" s="145"/>
      <c r="C9" s="145">
        <v>1</v>
      </c>
      <c r="D9" s="90"/>
      <c r="E9" s="154">
        <f t="shared" si="0"/>
        <v>1</v>
      </c>
      <c r="G9" s="192"/>
    </row>
    <row r="10" spans="1:7" ht="25.5" customHeight="1">
      <c r="A10" s="146" t="s">
        <v>135</v>
      </c>
      <c r="B10" s="145"/>
      <c r="C10" s="145">
        <v>3</v>
      </c>
      <c r="D10" s="90"/>
      <c r="E10" s="154">
        <f t="shared" si="0"/>
        <v>3</v>
      </c>
      <c r="G10" s="145">
        <v>2</v>
      </c>
    </row>
    <row r="11" spans="1:7" ht="25.5" customHeight="1">
      <c r="A11" s="151" t="s">
        <v>136</v>
      </c>
      <c r="B11" s="152">
        <v>1</v>
      </c>
      <c r="C11" s="153"/>
      <c r="D11" s="153"/>
      <c r="E11" s="155">
        <f t="shared" si="0"/>
        <v>1</v>
      </c>
      <c r="G11" s="192"/>
    </row>
    <row r="12" spans="1:7" ht="25.5" customHeight="1">
      <c r="A12" s="148" t="s">
        <v>137</v>
      </c>
      <c r="B12" s="149">
        <v>1</v>
      </c>
      <c r="C12" s="150"/>
      <c r="D12" s="150"/>
      <c r="E12" s="156">
        <f t="shared" si="0"/>
        <v>1</v>
      </c>
      <c r="G12" s="192"/>
    </row>
    <row r="13" spans="1:7" ht="18.75" customHeight="1">
      <c r="A13" s="146" t="s">
        <v>138</v>
      </c>
      <c r="B13" s="145"/>
      <c r="C13" s="145">
        <v>1</v>
      </c>
      <c r="D13" s="90"/>
      <c r="E13" s="154">
        <f t="shared" si="0"/>
        <v>1</v>
      </c>
      <c r="G13" s="192"/>
    </row>
    <row r="14" spans="1:7" ht="18.75" customHeight="1">
      <c r="A14" s="151" t="s">
        <v>139</v>
      </c>
      <c r="B14" s="152"/>
      <c r="C14" s="152">
        <v>1</v>
      </c>
      <c r="D14" s="152"/>
      <c r="E14" s="155">
        <f t="shared" si="0"/>
        <v>1</v>
      </c>
      <c r="G14" s="193"/>
    </row>
    <row r="15" spans="1:7" ht="24.75" customHeight="1">
      <c r="A15" s="30" t="s">
        <v>81</v>
      </c>
      <c r="B15" s="27">
        <f>SUM(B5:B14)</f>
        <v>12</v>
      </c>
      <c r="C15" s="27">
        <f>SUM(C5:C14)</f>
        <v>137</v>
      </c>
      <c r="D15" s="27">
        <f>SUM(D5:D14)</f>
        <v>2</v>
      </c>
      <c r="E15" s="27">
        <f>SUM(E5:E14)</f>
        <v>151</v>
      </c>
      <c r="G15" s="27">
        <f>SUM(G5:G14)</f>
        <v>2</v>
      </c>
    </row>
    <row r="16" spans="1:7" ht="24.75" customHeight="1">
      <c r="A16" s="30"/>
      <c r="B16" s="27"/>
      <c r="C16" s="27"/>
      <c r="D16" s="27"/>
      <c r="E16" s="27"/>
    </row>
    <row r="17" spans="1:3">
      <c r="C17" s="31" t="s">
        <v>6</v>
      </c>
    </row>
    <row r="18" spans="1:3">
      <c r="A18" t="s">
        <v>140</v>
      </c>
      <c r="B18" s="31">
        <f>SUM(E5:E11)</f>
        <v>148</v>
      </c>
      <c r="C18" s="158">
        <f>B18*100/E15</f>
        <v>98.013245033112582</v>
      </c>
    </row>
    <row r="19" spans="1:3">
      <c r="A19" s="28" t="s">
        <v>141</v>
      </c>
      <c r="B19" s="25">
        <f>SUM(E12:E14)</f>
        <v>3</v>
      </c>
      <c r="C19" s="158">
        <f>B19*100/E15</f>
        <v>1.9867549668874172</v>
      </c>
    </row>
    <row r="20" spans="1:3">
      <c r="B20" s="31">
        <f>B18+B19</f>
        <v>151</v>
      </c>
    </row>
  </sheetData>
  <mergeCells count="1">
    <mergeCell ref="A3:E3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Diana Sabrina</cp:lastModifiedBy>
  <cp:revision/>
  <dcterms:created xsi:type="dcterms:W3CDTF">2019-10-24T08:39:21Z</dcterms:created>
  <dcterms:modified xsi:type="dcterms:W3CDTF">2023-03-16T14:30:15Z</dcterms:modified>
  <cp:category/>
  <cp:contentStatus/>
</cp:coreProperties>
</file>