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D254A10-9FAA-4BA4-A6AD-9C2B726B9DAD}" xr6:coauthVersionLast="47" xr6:coauthVersionMax="47" xr10:uidLastSave="{00000000-0000-0000-0000-000000000000}"/>
  <bookViews>
    <workbookView xWindow="-120" yWindow="-120" windowWidth="29040" windowHeight="16440" tabRatio="500" activeTab="1" xr2:uid="{00000000-000D-0000-FFFF-FFFF00000000}"/>
  </bookViews>
  <sheets>
    <sheet name="docenti" sheetId="1" r:id="rId1"/>
    <sheet name="ATA" sheetId="2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0" i="1" l="1"/>
  <c r="D104" i="1"/>
  <c r="I18" i="2"/>
  <c r="G13" i="2"/>
  <c r="I13" i="2" s="1"/>
  <c r="E8" i="2"/>
  <c r="H16" i="2" s="1"/>
  <c r="I7" i="2" s="1"/>
  <c r="J18" i="2" l="1"/>
  <c r="H11" i="2"/>
  <c r="I8" i="2" s="1"/>
  <c r="L115" i="1"/>
  <c r="J115" i="1"/>
  <c r="A112" i="1"/>
  <c r="D110" i="1"/>
  <c r="C110" i="1"/>
  <c r="J104" i="1"/>
  <c r="J116" i="1" s="1"/>
  <c r="M13" i="1" s="1"/>
  <c r="C104" i="1"/>
  <c r="I98" i="1"/>
  <c r="G98" i="1"/>
  <c r="J98" i="1" s="1"/>
  <c r="K98" i="1" s="1"/>
  <c r="I97" i="1"/>
  <c r="J97" i="1" s="1"/>
  <c r="K97" i="1" s="1"/>
  <c r="G97" i="1"/>
  <c r="I96" i="1"/>
  <c r="J96" i="1" s="1"/>
  <c r="K96" i="1" s="1"/>
  <c r="G96" i="1"/>
  <c r="B96" i="1"/>
  <c r="B98" i="1" s="1"/>
  <c r="J95" i="1"/>
  <c r="K95" i="1" s="1"/>
  <c r="I95" i="1"/>
  <c r="G95" i="1"/>
  <c r="I82" i="1"/>
  <c r="J82" i="1" s="1"/>
  <c r="K82" i="1" s="1"/>
  <c r="G82" i="1"/>
  <c r="J81" i="1"/>
  <c r="K81" i="1" s="1"/>
  <c r="I81" i="1"/>
  <c r="G81" i="1"/>
  <c r="I80" i="1"/>
  <c r="J80" i="1" s="1"/>
  <c r="K80" i="1" s="1"/>
  <c r="G80" i="1"/>
  <c r="I79" i="1"/>
  <c r="J79" i="1" s="1"/>
  <c r="K79" i="1" s="1"/>
  <c r="G79" i="1"/>
  <c r="I76" i="1"/>
  <c r="G76" i="1"/>
  <c r="J76" i="1" s="1"/>
  <c r="K76" i="1" s="1"/>
  <c r="I75" i="1"/>
  <c r="G75" i="1"/>
  <c r="J75" i="1" s="1"/>
  <c r="K75" i="1" s="1"/>
  <c r="I74" i="1"/>
  <c r="G74" i="1"/>
  <c r="J74" i="1" s="1"/>
  <c r="K74" i="1" s="1"/>
  <c r="I73" i="1"/>
  <c r="G73" i="1"/>
  <c r="J73" i="1" s="1"/>
  <c r="K73" i="1" s="1"/>
  <c r="I72" i="1"/>
  <c r="G72" i="1"/>
  <c r="J72" i="1" s="1"/>
  <c r="K72" i="1" s="1"/>
  <c r="I71" i="1"/>
  <c r="G71" i="1"/>
  <c r="J71" i="1" s="1"/>
  <c r="K71" i="1" s="1"/>
  <c r="I70" i="1"/>
  <c r="G70" i="1"/>
  <c r="J70" i="1" s="1"/>
  <c r="K70" i="1" s="1"/>
  <c r="I69" i="1"/>
  <c r="G69" i="1"/>
  <c r="J69" i="1" s="1"/>
  <c r="K69" i="1" s="1"/>
  <c r="I68" i="1"/>
  <c r="G68" i="1"/>
  <c r="J68" i="1" s="1"/>
  <c r="K68" i="1" s="1"/>
  <c r="I67" i="1"/>
  <c r="G67" i="1"/>
  <c r="J67" i="1" s="1"/>
  <c r="K67" i="1" s="1"/>
  <c r="I66" i="1"/>
  <c r="G66" i="1"/>
  <c r="J66" i="1" s="1"/>
  <c r="K66" i="1" s="1"/>
  <c r="I65" i="1"/>
  <c r="G65" i="1"/>
  <c r="J65" i="1" s="1"/>
  <c r="K65" i="1" s="1"/>
  <c r="I64" i="1"/>
  <c r="G64" i="1"/>
  <c r="J64" i="1" s="1"/>
  <c r="K64" i="1" s="1"/>
  <c r="I63" i="1"/>
  <c r="G63" i="1"/>
  <c r="J63" i="1" s="1"/>
  <c r="K63" i="1" s="1"/>
  <c r="I62" i="1"/>
  <c r="G62" i="1"/>
  <c r="J62" i="1" s="1"/>
  <c r="K62" i="1" s="1"/>
  <c r="I61" i="1"/>
  <c r="G61" i="1"/>
  <c r="J61" i="1" s="1"/>
  <c r="K61" i="1" s="1"/>
  <c r="I60" i="1"/>
  <c r="G60" i="1"/>
  <c r="J60" i="1" s="1"/>
  <c r="K60" i="1" s="1"/>
  <c r="I59" i="1"/>
  <c r="G59" i="1"/>
  <c r="J59" i="1" s="1"/>
  <c r="K59" i="1" s="1"/>
  <c r="I58" i="1"/>
  <c r="G58" i="1"/>
  <c r="J58" i="1" s="1"/>
  <c r="K58" i="1" s="1"/>
  <c r="I57" i="1"/>
  <c r="G57" i="1"/>
  <c r="J57" i="1" s="1"/>
  <c r="K57" i="1" s="1"/>
  <c r="I56" i="1"/>
  <c r="G56" i="1"/>
  <c r="J56" i="1" s="1"/>
  <c r="K56" i="1" s="1"/>
  <c r="I55" i="1"/>
  <c r="G55" i="1"/>
  <c r="J55" i="1" s="1"/>
  <c r="K55" i="1" s="1"/>
  <c r="I54" i="1"/>
  <c r="G54" i="1"/>
  <c r="J54" i="1" s="1"/>
  <c r="K54" i="1" s="1"/>
  <c r="I53" i="1"/>
  <c r="G53" i="1"/>
  <c r="J53" i="1" s="1"/>
  <c r="K53" i="1" s="1"/>
  <c r="I52" i="1"/>
  <c r="G52" i="1"/>
  <c r="J52" i="1" s="1"/>
  <c r="K52" i="1" s="1"/>
  <c r="I51" i="1"/>
  <c r="G51" i="1"/>
  <c r="J51" i="1" s="1"/>
  <c r="K51" i="1" s="1"/>
  <c r="I50" i="1"/>
  <c r="G50" i="1"/>
  <c r="J50" i="1" s="1"/>
  <c r="K50" i="1" s="1"/>
  <c r="I49" i="1"/>
  <c r="G49" i="1"/>
  <c r="J49" i="1" s="1"/>
  <c r="K49" i="1" s="1"/>
  <c r="I48" i="1"/>
  <c r="G48" i="1"/>
  <c r="J48" i="1" s="1"/>
  <c r="K48" i="1" s="1"/>
  <c r="I47" i="1"/>
  <c r="G47" i="1"/>
  <c r="J47" i="1" s="1"/>
  <c r="K47" i="1" s="1"/>
  <c r="K46" i="1"/>
  <c r="K45" i="1"/>
  <c r="K44" i="1"/>
  <c r="K43" i="1"/>
  <c r="K42" i="1"/>
  <c r="K41" i="1"/>
  <c r="K40" i="1"/>
  <c r="K39" i="1"/>
  <c r="K38" i="1"/>
  <c r="I37" i="1"/>
  <c r="J37" i="1" s="1"/>
  <c r="K37" i="1" s="1"/>
  <c r="G37" i="1"/>
  <c r="I36" i="1"/>
  <c r="J36" i="1" s="1"/>
  <c r="K36" i="1" s="1"/>
  <c r="G36" i="1"/>
  <c r="I35" i="1"/>
  <c r="J35" i="1" s="1"/>
  <c r="K35" i="1" s="1"/>
  <c r="G35" i="1"/>
  <c r="I34" i="1"/>
  <c r="J34" i="1" s="1"/>
  <c r="K34" i="1" s="1"/>
  <c r="G34" i="1"/>
  <c r="I33" i="1"/>
  <c r="J33" i="1" s="1"/>
  <c r="K33" i="1" s="1"/>
  <c r="G33" i="1"/>
  <c r="J32" i="1"/>
  <c r="K32" i="1" s="1"/>
  <c r="I32" i="1"/>
  <c r="G32" i="1"/>
  <c r="I31" i="1"/>
  <c r="J31" i="1" s="1"/>
  <c r="K31" i="1" s="1"/>
  <c r="G31" i="1"/>
  <c r="J30" i="1"/>
  <c r="K30" i="1" s="1"/>
  <c r="I30" i="1"/>
  <c r="G30" i="1"/>
  <c r="J29" i="1"/>
  <c r="K29" i="1" s="1"/>
  <c r="I29" i="1"/>
  <c r="G29" i="1"/>
  <c r="J28" i="1"/>
  <c r="K28" i="1" s="1"/>
  <c r="I28" i="1"/>
  <c r="G28" i="1"/>
  <c r="J27" i="1"/>
  <c r="K27" i="1" s="1"/>
  <c r="I27" i="1"/>
  <c r="G27" i="1"/>
  <c r="J26" i="1"/>
  <c r="K26" i="1" s="1"/>
  <c r="I26" i="1"/>
  <c r="G26" i="1"/>
  <c r="J25" i="1"/>
  <c r="K25" i="1" s="1"/>
  <c r="I25" i="1"/>
  <c r="G25" i="1"/>
  <c r="J24" i="1"/>
  <c r="K24" i="1" s="1"/>
  <c r="I24" i="1"/>
  <c r="G24" i="1"/>
  <c r="J23" i="1"/>
  <c r="K23" i="1" s="1"/>
  <c r="I23" i="1"/>
  <c r="G23" i="1"/>
  <c r="J22" i="1"/>
  <c r="K22" i="1" s="1"/>
  <c r="I22" i="1"/>
  <c r="G22" i="1"/>
  <c r="J21" i="1"/>
  <c r="K21" i="1" s="1"/>
  <c r="I21" i="1"/>
  <c r="G21" i="1"/>
  <c r="J20" i="1"/>
  <c r="K20" i="1" s="1"/>
  <c r="I20" i="1"/>
  <c r="G20" i="1"/>
  <c r="J19" i="1"/>
  <c r="K19" i="1" s="1"/>
  <c r="I19" i="1"/>
  <c r="G19" i="1"/>
  <c r="J18" i="1"/>
  <c r="K18" i="1" s="1"/>
  <c r="I18" i="1"/>
  <c r="G18" i="1"/>
  <c r="J17" i="1"/>
  <c r="K17" i="1" s="1"/>
  <c r="I17" i="1"/>
  <c r="G17" i="1"/>
  <c r="J16" i="1"/>
  <c r="K16" i="1" s="1"/>
  <c r="I16" i="1"/>
  <c r="G16" i="1"/>
  <c r="J15" i="1"/>
  <c r="K15" i="1" s="1"/>
  <c r="I15" i="1"/>
  <c r="G15" i="1"/>
  <c r="J14" i="1"/>
  <c r="K14" i="1" s="1"/>
  <c r="I14" i="1"/>
  <c r="G14" i="1"/>
  <c r="J11" i="1"/>
  <c r="K11" i="1" s="1"/>
  <c r="I11" i="1"/>
  <c r="G11" i="1"/>
  <c r="J10" i="1"/>
  <c r="K10" i="1" s="1"/>
  <c r="I10" i="1"/>
  <c r="G10" i="1"/>
  <c r="J9" i="1"/>
  <c r="K9" i="1" s="1"/>
  <c r="I9" i="1"/>
  <c r="G9" i="1"/>
  <c r="J8" i="1"/>
  <c r="K8" i="1" s="1"/>
  <c r="I8" i="1"/>
  <c r="G8" i="1"/>
  <c r="I4" i="1"/>
  <c r="G4" i="1"/>
  <c r="J4" i="1" s="1"/>
  <c r="K4" i="1" s="1"/>
  <c r="I3" i="1"/>
  <c r="G3" i="1"/>
  <c r="J3" i="1" s="1"/>
  <c r="K83" i="1" l="1"/>
  <c r="K3" i="1"/>
  <c r="K5" i="1" s="1"/>
  <c r="J5" i="1"/>
  <c r="O13" i="1"/>
  <c r="J12" i="1"/>
  <c r="K12" i="1" s="1"/>
  <c r="J83" i="1"/>
  <c r="L104" i="1"/>
  <c r="L116" i="1" s="1"/>
  <c r="J77" i="1"/>
  <c r="K77" i="1" s="1"/>
  <c r="J99" i="1"/>
  <c r="K99" i="1" s="1"/>
  <c r="J88" i="1" l="1"/>
  <c r="J85" i="1"/>
  <c r="M75" i="1" s="1"/>
  <c r="K85" i="1"/>
  <c r="M99" i="1"/>
  <c r="M91" i="1"/>
  <c r="O91" i="1" s="1"/>
</calcChain>
</file>

<file path=xl/sharedStrings.xml><?xml version="1.0" encoding="utf-8"?>
<sst xmlns="http://schemas.openxmlformats.org/spreadsheetml/2006/main" count="156" uniqueCount="104">
  <si>
    <t>Oggetto</t>
  </si>
  <si>
    <t>Ore di insegnamento</t>
  </si>
  <si>
    <t>Ore non di insegnamento</t>
  </si>
  <si>
    <t>costo orario lordo personale ore di insegnamento</t>
  </si>
  <si>
    <t>Totale ore di insegnamento</t>
  </si>
  <si>
    <t>costo orario lordo personale</t>
  </si>
  <si>
    <t>Totale ore non di insegnamento</t>
  </si>
  <si>
    <t>Totale complessivo</t>
  </si>
  <si>
    <t>Lordo Stato</t>
  </si>
  <si>
    <t>COLLABORATORI DEL DIRIGENTE E RESPONSABILI DI PLESSO SECONDARIA</t>
  </si>
  <si>
    <t>1° Collaboratore del DS</t>
  </si>
  <si>
    <t>2° Collaboratore del DS</t>
  </si>
  <si>
    <t>TOTALE PARZIALE</t>
  </si>
  <si>
    <t>RESPONSABILI DI PLESSO</t>
  </si>
  <si>
    <t>ATTIVITA' FUNZIONALI ALL'INSEGNAMENTO</t>
  </si>
  <si>
    <t>resp. Plesso INFANZIA</t>
  </si>
  <si>
    <t>Sostituto responsabile</t>
  </si>
  <si>
    <t>Resp. Plesso PRIMARIA</t>
  </si>
  <si>
    <t>RISORSE TOTALI da Contrattualizzare (escluse FF.SS. e ore eccdenti)</t>
  </si>
  <si>
    <t>Importo orario</t>
  </si>
  <si>
    <t>Totale ore residue</t>
  </si>
  <si>
    <t>ALTRI INCARICHI</t>
  </si>
  <si>
    <t>COORDINATORE di Dipartimento</t>
  </si>
  <si>
    <t>A.D. formazione</t>
  </si>
  <si>
    <t>team digitale formazione</t>
  </si>
  <si>
    <t>TUTOR DOCENTI NEOASSUNTI</t>
  </si>
  <si>
    <t>COMMISSIONE ORARIO</t>
  </si>
  <si>
    <t xml:space="preserve">Coordinatori di classe </t>
  </si>
  <si>
    <t>Gruppo GLI</t>
  </si>
  <si>
    <t>Coord. di classe STRUM. MUSICALE</t>
  </si>
  <si>
    <t>REFERENTE ATT.SPORTIVE</t>
  </si>
  <si>
    <t>COMMISSIONE BULLISMO E CYBERBULLISMO 5 unità</t>
  </si>
  <si>
    <t>RESP. Lab. CERAMICA SECOND.</t>
  </si>
  <si>
    <t>RESP. Lab. Informatici PRIMARIA</t>
  </si>
  <si>
    <t>ReSP. Lab. Informatici SECOND</t>
  </si>
  <si>
    <t>NIV</t>
  </si>
  <si>
    <t>COMM. CONTINUITA' E ORIENTAMENTO</t>
  </si>
  <si>
    <t>REFERENTE DSA</t>
  </si>
  <si>
    <t xml:space="preserve">COMMISSIONE ELETTORALE </t>
  </si>
  <si>
    <t>COMMIS.VIAGGI ISTRUZIONE</t>
  </si>
  <si>
    <t>TOTALE ATTIVITA' FUNZIONALE INSEGNAMENTO</t>
  </si>
  <si>
    <t>progetto TALENT SHOW 3 unità 10h+5h+5h</t>
  </si>
  <si>
    <t>progetto NATALE INSIEME 5h+2h*10</t>
  </si>
  <si>
    <t>progetto CINEMA</t>
  </si>
  <si>
    <t>TOTALE ATTIVITA' DIDATTICA</t>
  </si>
  <si>
    <t xml:space="preserve">TOTALE </t>
  </si>
  <si>
    <t>TOTALE FIS  (programmato)</t>
  </si>
  <si>
    <t>ECONOMIA RESIDUA</t>
  </si>
  <si>
    <t>RISORSE RESIDUE</t>
  </si>
  <si>
    <t>FUNZIONI STRUMENTALI</t>
  </si>
  <si>
    <t>EURO</t>
  </si>
  <si>
    <t xml:space="preserve">F.S.  Area N.1 </t>
  </si>
  <si>
    <t>F.S.  Area N. 2</t>
  </si>
  <si>
    <t>ORE</t>
  </si>
  <si>
    <t xml:space="preserve">F.S.  Area N. 3 </t>
  </si>
  <si>
    <t>F.S.  Area N. 4.</t>
  </si>
  <si>
    <t>NON IMPEGNATO FF.SS.</t>
  </si>
  <si>
    <t xml:space="preserve">RISORSA COMPLESSIVA </t>
  </si>
  <si>
    <t>DETTAGLIO</t>
  </si>
  <si>
    <t>Indennità DSGA  +  Sostituto (2.100+260,1)</t>
  </si>
  <si>
    <r>
      <rPr>
        <b/>
        <sz val="26"/>
        <color theme="1"/>
        <rFont val="Arial"/>
        <family val="2"/>
        <charset val="1"/>
      </rPr>
      <t xml:space="preserve">DA CONTRATTUALIZZARE - </t>
    </r>
    <r>
      <rPr>
        <b/>
        <sz val="20"/>
        <color theme="1"/>
        <rFont val="Arial"/>
        <family val="2"/>
        <charset val="1"/>
      </rPr>
      <t>(DSGA e Sostituto - ore eccedenti)</t>
    </r>
  </si>
  <si>
    <t>DOCENTI 70%</t>
  </si>
  <si>
    <t>ATA 30%</t>
  </si>
  <si>
    <t>LORDO DIPENDENTE FIS</t>
  </si>
  <si>
    <t>LORDO DIPENDENTE FUNZ. STRUMENTALE</t>
  </si>
  <si>
    <t>LORDO DIP.INCARICHI SPECIFICI ATA</t>
  </si>
  <si>
    <t>LORDO DIP.ORE ECCEDENTI</t>
  </si>
  <si>
    <t>Copertura di 39,49 ore</t>
  </si>
  <si>
    <t>LORDO DIP.ATTIVITA' COMPLEMENTARI ED.FISICA</t>
  </si>
  <si>
    <t>LORDO DIP.  PROGETTI AREE A RISCHIO</t>
  </si>
  <si>
    <t>LORDO DIP.VALORIZ.DEL PERS.SCOLASTICO</t>
  </si>
  <si>
    <t>ECONOMIE Anno 2022/23</t>
  </si>
  <si>
    <t>TOTALE RISORSE</t>
  </si>
  <si>
    <t>INCARICHI SPECIFICI</t>
  </si>
  <si>
    <t>Supporto inventario: n° 1 unità;</t>
  </si>
  <si>
    <t>Supporto colleghi assenti: n° 1 unità;</t>
  </si>
  <si>
    <t>Supporto per visite guidate: n° 1 unità;</t>
  </si>
  <si>
    <t>Rapporti con enti esterni: n° 1 unità;</t>
  </si>
  <si>
    <t>Maggiore impegno dovuto all’amministrazione digitale: n° 2 unità;</t>
  </si>
  <si>
    <t>Supporto per area personale, carriera docenti e ATA: n° 1 unità;</t>
  </si>
  <si>
    <t>Supporto progetti: n° 3 unità;</t>
  </si>
  <si>
    <t>Servizi esterni (pulizia e cura spazi adiacenti alla struttura: n° 3 unità</t>
  </si>
  <si>
    <t>Supporto organi collegiali:                n° 1 unità;</t>
  </si>
  <si>
    <t>Supporto attività didattica: n° 3 unità</t>
  </si>
  <si>
    <t xml:space="preserve">DI CUI </t>
  </si>
  <si>
    <t>FIS ATA</t>
  </si>
  <si>
    <t>TOTALE FIS</t>
  </si>
  <si>
    <t>AA</t>
  </si>
  <si>
    <t>CS</t>
  </si>
  <si>
    <t>Sicurezza Pronto Soccorso (una unità per ciascun plesso)</t>
  </si>
  <si>
    <t>ASSISTENTI AMMINISTRATIVI - PROPOSTA INTENSIFICAZIONE 40% Euo 3,124,48</t>
  </si>
  <si>
    <t xml:space="preserve">COLLABORATORI SCOLASTICI - PROPOSTA INTENSIFICAZIONE 60% </t>
  </si>
  <si>
    <t xml:space="preserve">Supporto progetti: n° 1 unità; </t>
  </si>
  <si>
    <t>Supporto uffici:            n° 1 unità;</t>
  </si>
  <si>
    <t>Piccola manutenzione:                        n° 1 unità</t>
  </si>
  <si>
    <t>Supporto colleghi assenti: n° 2 unità;</t>
  </si>
  <si>
    <t>Supporto organi collegiali: n° 3 unità</t>
  </si>
  <si>
    <t>Cura nell'igiene
personale scuola
dell'infanzia: 2</t>
  </si>
  <si>
    <t>COLLABORATORI SCOLASTICI - PROPOSTA INCARICHI SPECIFICI - Euro 1,022,22  = 74,34 h</t>
  </si>
  <si>
    <t>Supporto e Assistenza alunni H (n° 3 unità scuola primaria - proposta RSU);</t>
  </si>
  <si>
    <t>Proposta RSU Supporto Mensa</t>
  </si>
  <si>
    <t>progetto Un filo… tra arte e tradizione 3h*15</t>
  </si>
  <si>
    <t>ASSEGNAZIONE effettuata nell'a.s. 2023/24 - Riepilogo generale e RIPARTIZIONE DOCENTI</t>
  </si>
  <si>
    <t>ASSEGNAZIONE effettuata nell'a.s. 2023/24 - Riepilogo generale e RIPARTIZIONE 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</si>
</sst>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€&quot;_-;\-* #,##0.00&quot; €&quot;_-;_-* \-??&quot; €&quot;_-;_-@_-"/>
  </numFmts>
  <fonts count="20" x14ac:knownFonts="1">
    <font>
      <sz val="12"/>
      <color theme="1"/>
      <name val="Calibri"/>
      <family val="2"/>
      <charset val="1"/>
    </font>
    <font>
      <sz val="9"/>
      <color theme="1"/>
      <name val="Arial"/>
      <family val="2"/>
      <charset val="1"/>
    </font>
    <font>
      <sz val="26"/>
      <color theme="1"/>
      <name val="Arial"/>
      <family val="2"/>
      <charset val="1"/>
    </font>
    <font>
      <sz val="26"/>
      <color rgb="FF000000"/>
      <name val="Arial"/>
      <family val="2"/>
      <charset val="1"/>
    </font>
    <font>
      <b/>
      <sz val="26"/>
      <color rgb="FF000000"/>
      <name val="Arial"/>
      <family val="2"/>
      <charset val="1"/>
    </font>
    <font>
      <b/>
      <sz val="26"/>
      <color theme="1"/>
      <name val="Arial"/>
      <family val="2"/>
      <charset val="1"/>
    </font>
    <font>
      <sz val="26"/>
      <name val="Arial"/>
      <family val="2"/>
      <charset val="1"/>
    </font>
    <font>
      <sz val="28"/>
      <color theme="1"/>
      <name val="Arial"/>
      <family val="2"/>
      <charset val="1"/>
    </font>
    <font>
      <sz val="26"/>
      <color rgb="FF006100"/>
      <name val="Calibri"/>
      <family val="2"/>
      <charset val="1"/>
    </font>
    <font>
      <sz val="12"/>
      <color rgb="FF006100"/>
      <name val="Calibri"/>
      <family val="2"/>
      <charset val="1"/>
    </font>
    <font>
      <b/>
      <sz val="26"/>
      <color rgb="FF006100"/>
      <name val="Arial"/>
      <family val="2"/>
      <charset val="1"/>
    </font>
    <font>
      <sz val="26"/>
      <color rgb="FF006100"/>
      <name val="Arial"/>
      <family val="2"/>
      <charset val="1"/>
    </font>
    <font>
      <sz val="26"/>
      <color rgb="FFFF0000"/>
      <name val="Arial"/>
      <family val="2"/>
      <charset val="1"/>
    </font>
    <font>
      <b/>
      <sz val="26"/>
      <color rgb="FFFF0000"/>
      <name val="Arial"/>
      <family val="2"/>
      <charset val="1"/>
    </font>
    <font>
      <b/>
      <sz val="20"/>
      <color theme="1"/>
      <name val="Arial"/>
      <family val="2"/>
      <charset val="1"/>
    </font>
    <font>
      <sz val="24"/>
      <color theme="1"/>
      <name val="Arial"/>
      <family val="2"/>
      <charset val="1"/>
    </font>
    <font>
      <sz val="36"/>
      <color theme="1"/>
      <name val="Arial"/>
      <family val="2"/>
      <charset val="1"/>
    </font>
    <font>
      <sz val="12"/>
      <color theme="1"/>
      <name val="Calibri"/>
      <family val="2"/>
      <charset val="1"/>
    </font>
    <font>
      <b/>
      <sz val="26"/>
      <color theme="1"/>
      <name val="Arial"/>
      <family val="2"/>
    </font>
    <font>
      <sz val="26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  <bgColor rgb="FFE2F0D9"/>
      </patternFill>
    </fill>
    <fill>
      <patternFill patternType="solid">
        <fgColor theme="0"/>
        <bgColor rgb="FFE2F0D9"/>
      </patternFill>
    </fill>
    <fill>
      <patternFill patternType="solid">
        <fgColor theme="8" tint="0.59987182226020086"/>
        <bgColor rgb="FFC6EFCE"/>
      </patternFill>
    </fill>
    <fill>
      <patternFill patternType="solid">
        <fgColor rgb="FFCCFF66"/>
        <bgColor rgb="FFC6EFCE"/>
      </patternFill>
    </fill>
    <fill>
      <patternFill patternType="solid">
        <fgColor rgb="FFFFFF00"/>
        <bgColor rgb="FFFFFF00"/>
      </patternFill>
    </fill>
    <fill>
      <patternFill patternType="solid">
        <fgColor theme="9" tint="0.79989013336588644"/>
        <bgColor rgb="FFC6EFCE"/>
      </patternFill>
    </fill>
    <fill>
      <patternFill patternType="solid">
        <fgColor rgb="FF00B050"/>
        <bgColor rgb="FF008080"/>
      </patternFill>
    </fill>
    <fill>
      <patternFill patternType="solid">
        <fgColor rgb="FF729FCF"/>
        <bgColor rgb="FF969696"/>
      </patternFill>
    </fill>
    <fill>
      <patternFill patternType="solid">
        <fgColor rgb="FF00FFFF"/>
        <bgColor rgb="FF00FF99"/>
      </patternFill>
    </fill>
    <fill>
      <patternFill patternType="solid">
        <fgColor theme="5" tint="0.39988402966399123"/>
        <bgColor rgb="FFFF99CC"/>
      </patternFill>
    </fill>
    <fill>
      <patternFill patternType="solid">
        <fgColor rgb="FF00FF99"/>
        <bgColor rgb="FF00FFFF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164" fontId="17" fillId="0" borderId="0" applyBorder="0" applyProtection="0"/>
    <xf numFmtId="0" fontId="9" fillId="2" borderId="0" applyBorder="0" applyProtection="0"/>
  </cellStyleXfs>
  <cellXfs count="25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right" textRotation="90" wrapText="1"/>
    </xf>
    <xf numFmtId="0" fontId="2" fillId="5" borderId="3" xfId="0" applyFont="1" applyFill="1" applyBorder="1" applyAlignment="1">
      <alignment horizontal="right" textRotation="90" wrapText="1"/>
    </xf>
    <xf numFmtId="2" fontId="2" fillId="4" borderId="3" xfId="0" applyNumberFormat="1" applyFont="1" applyFill="1" applyBorder="1" applyAlignment="1">
      <alignment horizontal="right" textRotation="90" wrapText="1"/>
    </xf>
    <xf numFmtId="2" fontId="2" fillId="4" borderId="5" xfId="0" applyNumberFormat="1" applyFont="1" applyFill="1" applyBorder="1" applyAlignment="1">
      <alignment horizontal="right" textRotation="90" wrapText="1"/>
    </xf>
    <xf numFmtId="0" fontId="2" fillId="0" borderId="6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left" vertical="center"/>
    </xf>
    <xf numFmtId="0" fontId="2" fillId="3" borderId="10" xfId="0" applyFont="1" applyFill="1" applyBorder="1"/>
    <xf numFmtId="0" fontId="2" fillId="6" borderId="11" xfId="0" applyFont="1" applyFill="1" applyBorder="1"/>
    <xf numFmtId="2" fontId="2" fillId="3" borderId="11" xfId="0" applyNumberFormat="1" applyFont="1" applyFill="1" applyBorder="1"/>
    <xf numFmtId="4" fontId="2" fillId="3" borderId="12" xfId="0" applyNumberFormat="1" applyFont="1" applyFill="1" applyBorder="1"/>
    <xf numFmtId="2" fontId="2" fillId="3" borderId="13" xfId="0" applyNumberFormat="1" applyFont="1" applyFill="1" applyBorder="1"/>
    <xf numFmtId="0" fontId="2" fillId="3" borderId="14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left" vertical="center"/>
    </xf>
    <xf numFmtId="0" fontId="2" fillId="3" borderId="16" xfId="0" applyFont="1" applyFill="1" applyBorder="1"/>
    <xf numFmtId="0" fontId="2" fillId="6" borderId="17" xfId="0" applyFont="1" applyFill="1" applyBorder="1"/>
    <xf numFmtId="2" fontId="2" fillId="3" borderId="17" xfId="0" applyNumberFormat="1" applyFont="1" applyFill="1" applyBorder="1"/>
    <xf numFmtId="2" fontId="2" fillId="3" borderId="18" xfId="0" applyNumberFormat="1" applyFont="1" applyFill="1" applyBorder="1"/>
    <xf numFmtId="2" fontId="2" fillId="3" borderId="19" xfId="0" applyNumberFormat="1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2" fontId="5" fillId="8" borderId="21" xfId="0" applyNumberFormat="1" applyFont="1" applyFill="1" applyBorder="1" applyAlignment="1">
      <alignment vertical="center"/>
    </xf>
    <xf numFmtId="2" fontId="5" fillId="8" borderId="20" xfId="0" applyNumberFormat="1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2" fillId="7" borderId="27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left" vertical="center"/>
    </xf>
    <xf numFmtId="0" fontId="2" fillId="3" borderId="28" xfId="0" applyFont="1" applyFill="1" applyBorder="1"/>
    <xf numFmtId="0" fontId="2" fillId="6" borderId="29" xfId="0" applyFont="1" applyFill="1" applyBorder="1"/>
    <xf numFmtId="2" fontId="2" fillId="3" borderId="29" xfId="0" applyNumberFormat="1" applyFont="1" applyFill="1" applyBorder="1"/>
    <xf numFmtId="2" fontId="2" fillId="3" borderId="30" xfId="0" applyNumberFormat="1" applyFont="1" applyFill="1" applyBorder="1"/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left" vertical="center"/>
    </xf>
    <xf numFmtId="2" fontId="2" fillId="3" borderId="31" xfId="0" applyNumberFormat="1" applyFont="1" applyFill="1" applyBorder="1"/>
    <xf numFmtId="0" fontId="6" fillId="6" borderId="11" xfId="0" applyFont="1" applyFill="1" applyBorder="1"/>
    <xf numFmtId="2" fontId="2" fillId="3" borderId="32" xfId="0" applyNumberFormat="1" applyFont="1" applyFill="1" applyBorder="1"/>
    <xf numFmtId="0" fontId="2" fillId="0" borderId="2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/>
    </xf>
    <xf numFmtId="2" fontId="5" fillId="8" borderId="34" xfId="0" applyNumberFormat="1" applyFont="1" applyFill="1" applyBorder="1" applyAlignment="1">
      <alignment vertical="center"/>
    </xf>
    <xf numFmtId="2" fontId="2" fillId="8" borderId="5" xfId="0" applyNumberFormat="1" applyFont="1" applyFill="1" applyBorder="1" applyAlignment="1">
      <alignment vertical="center"/>
    </xf>
    <xf numFmtId="0" fontId="7" fillId="6" borderId="11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2" fillId="6" borderId="11" xfId="0" applyNumberFormat="1" applyFont="1" applyFill="1" applyBorder="1"/>
    <xf numFmtId="2" fontId="7" fillId="6" borderId="11" xfId="0" applyNumberFormat="1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left" vertical="center"/>
    </xf>
    <xf numFmtId="0" fontId="2" fillId="3" borderId="11" xfId="0" applyFont="1" applyFill="1" applyBorder="1"/>
    <xf numFmtId="0" fontId="2" fillId="7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/>
    </xf>
    <xf numFmtId="0" fontId="8" fillId="7" borderId="10" xfId="2" applyFont="1" applyFill="1" applyBorder="1" applyAlignment="1" applyProtection="1">
      <alignment horizontal="left" vertical="center"/>
    </xf>
    <xf numFmtId="0" fontId="8" fillId="7" borderId="10" xfId="2" applyFont="1" applyFill="1" applyBorder="1" applyAlignment="1" applyProtection="1">
      <alignment horizontal="center" vertical="center"/>
    </xf>
    <xf numFmtId="4" fontId="2" fillId="7" borderId="9" xfId="0" applyNumberFormat="1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left" vertical="center"/>
    </xf>
    <xf numFmtId="0" fontId="10" fillId="7" borderId="10" xfId="2" applyFont="1" applyFill="1" applyBorder="1" applyAlignment="1" applyProtection="1">
      <alignment horizontal="left" vertical="center"/>
    </xf>
    <xf numFmtId="0" fontId="6" fillId="3" borderId="11" xfId="0" applyFont="1" applyFill="1" applyBorder="1"/>
    <xf numFmtId="0" fontId="11" fillId="7" borderId="10" xfId="2" applyFont="1" applyFill="1" applyBorder="1" applyAlignment="1" applyProtection="1">
      <alignment horizontal="left" vertical="center"/>
    </xf>
    <xf numFmtId="0" fontId="2" fillId="7" borderId="8" xfId="0" applyFont="1" applyFill="1" applyBorder="1" applyAlignment="1">
      <alignment horizontal="center" vertical="center" wrapText="1"/>
    </xf>
    <xf numFmtId="0" fontId="11" fillId="3" borderId="2" xfId="2" applyFont="1" applyFill="1" applyBorder="1" applyAlignment="1" applyProtection="1">
      <alignment horizontal="left" vertical="center"/>
    </xf>
    <xf numFmtId="0" fontId="2" fillId="3" borderId="2" xfId="0" applyFont="1" applyFill="1" applyBorder="1"/>
    <xf numFmtId="0" fontId="2" fillId="3" borderId="3" xfId="0" applyFont="1" applyFill="1" applyBorder="1"/>
    <xf numFmtId="2" fontId="2" fillId="3" borderId="3" xfId="0" applyNumberFormat="1" applyFont="1" applyFill="1" applyBorder="1"/>
    <xf numFmtId="2" fontId="5" fillId="8" borderId="3" xfId="0" applyNumberFormat="1" applyFont="1" applyFill="1" applyBorder="1" applyAlignment="1">
      <alignment horizontal="right" vertical="center"/>
    </xf>
    <xf numFmtId="2" fontId="2" fillId="8" borderId="5" xfId="0" applyNumberFormat="1" applyFont="1" applyFill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0" fontId="11" fillId="3" borderId="0" xfId="2" applyFont="1" applyFill="1" applyBorder="1" applyAlignment="1" applyProtection="1">
      <alignment horizontal="left" vertical="center"/>
    </xf>
    <xf numFmtId="0" fontId="2" fillId="3" borderId="0" xfId="0" applyFont="1" applyFill="1"/>
    <xf numFmtId="0" fontId="2" fillId="3" borderId="39" xfId="0" applyFont="1" applyFill="1" applyBorder="1"/>
    <xf numFmtId="2" fontId="2" fillId="3" borderId="39" xfId="0" applyNumberFormat="1" applyFont="1" applyFill="1" applyBorder="1"/>
    <xf numFmtId="2" fontId="2" fillId="3" borderId="26" xfId="0" applyNumberFormat="1" applyFont="1" applyFill="1" applyBorder="1"/>
    <xf numFmtId="0" fontId="2" fillId="0" borderId="9" xfId="0" applyFont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13" xfId="0" applyFont="1" applyFill="1" applyBorder="1"/>
    <xf numFmtId="2" fontId="2" fillId="3" borderId="23" xfId="0" applyNumberFormat="1" applyFont="1" applyFill="1" applyBorder="1"/>
    <xf numFmtId="0" fontId="2" fillId="0" borderId="15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11" fillId="3" borderId="26" xfId="2" applyFont="1" applyFill="1" applyBorder="1" applyAlignment="1" applyProtection="1">
      <alignment horizontal="left" vertical="center"/>
    </xf>
    <xf numFmtId="0" fontId="2" fillId="3" borderId="26" xfId="0" applyFont="1" applyFill="1" applyBorder="1"/>
    <xf numFmtId="2" fontId="2" fillId="3" borderId="2" xfId="0" applyNumberFormat="1" applyFont="1" applyFill="1" applyBorder="1"/>
    <xf numFmtId="2" fontId="2" fillId="3" borderId="5" xfId="0" applyNumberFormat="1" applyFont="1" applyFill="1" applyBorder="1"/>
    <xf numFmtId="0" fontId="2" fillId="0" borderId="41" xfId="0" applyFont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2" fontId="2" fillId="3" borderId="0" xfId="0" applyNumberFormat="1" applyFont="1" applyFill="1"/>
    <xf numFmtId="0" fontId="2" fillId="0" borderId="11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2" fontId="5" fillId="10" borderId="34" xfId="0" applyNumberFormat="1" applyFont="1" applyFill="1" applyBorder="1"/>
    <xf numFmtId="2" fontId="2" fillId="10" borderId="5" xfId="0" applyNumberFormat="1" applyFont="1" applyFill="1" applyBorder="1"/>
    <xf numFmtId="0" fontId="2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2" fontId="5" fillId="0" borderId="0" xfId="0" applyNumberFormat="1" applyFont="1"/>
    <xf numFmtId="2" fontId="2" fillId="0" borderId="0" xfId="0" applyNumberFormat="1" applyFont="1"/>
    <xf numFmtId="164" fontId="2" fillId="0" borderId="34" xfId="1" applyFont="1" applyBorder="1" applyAlignment="1" applyProtection="1">
      <alignment horizontal="center" vertical="center"/>
    </xf>
    <xf numFmtId="2" fontId="2" fillId="0" borderId="34" xfId="0" applyNumberFormat="1" applyFont="1" applyBorder="1"/>
    <xf numFmtId="2" fontId="12" fillId="0" borderId="34" xfId="0" applyNumberFormat="1" applyFont="1" applyBorder="1"/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2" fontId="12" fillId="0" borderId="0" xfId="0" applyNumberFormat="1" applyFont="1"/>
    <xf numFmtId="164" fontId="2" fillId="3" borderId="11" xfId="0" applyNumberFormat="1" applyFont="1" applyFill="1" applyBorder="1"/>
    <xf numFmtId="2" fontId="7" fillId="0" borderId="11" xfId="0" applyNumberFormat="1" applyFont="1" applyBorder="1" applyAlignment="1">
      <alignment horizontal="center"/>
    </xf>
    <xf numFmtId="0" fontId="2" fillId="11" borderId="7" xfId="0" applyFont="1" applyFill="1" applyBorder="1" applyAlignment="1">
      <alignment horizontal="center" vertical="center" wrapText="1"/>
    </xf>
    <xf numFmtId="0" fontId="2" fillId="11" borderId="42" xfId="0" applyFont="1" applyFill="1" applyBorder="1" applyAlignment="1">
      <alignment horizontal="center" vertical="center" wrapText="1"/>
    </xf>
    <xf numFmtId="0" fontId="2" fillId="11" borderId="28" xfId="0" applyFont="1" applyFill="1" applyBorder="1" applyAlignment="1">
      <alignment horizontal="left" vertical="center"/>
    </xf>
    <xf numFmtId="0" fontId="2" fillId="11" borderId="28" xfId="0" applyFont="1" applyFill="1" applyBorder="1"/>
    <xf numFmtId="0" fontId="2" fillId="11" borderId="29" xfId="0" applyFont="1" applyFill="1" applyBorder="1"/>
    <xf numFmtId="2" fontId="2" fillId="11" borderId="29" xfId="0" applyNumberFormat="1" applyFont="1" applyFill="1" applyBorder="1"/>
    <xf numFmtId="2" fontId="2" fillId="11" borderId="30" xfId="0" applyNumberFormat="1" applyFont="1" applyFill="1" applyBorder="1"/>
    <xf numFmtId="164" fontId="2" fillId="11" borderId="42" xfId="0" applyNumberFormat="1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left" vertical="center"/>
    </xf>
    <xf numFmtId="0" fontId="2" fillId="11" borderId="10" xfId="0" applyFont="1" applyFill="1" applyBorder="1"/>
    <xf numFmtId="0" fontId="2" fillId="11" borderId="11" xfId="0" applyFont="1" applyFill="1" applyBorder="1"/>
    <xf numFmtId="2" fontId="2" fillId="11" borderId="11" xfId="0" applyNumberFormat="1" applyFont="1" applyFill="1" applyBorder="1"/>
    <xf numFmtId="2" fontId="2" fillId="11" borderId="31" xfId="0" applyNumberFormat="1" applyFont="1" applyFill="1" applyBorder="1"/>
    <xf numFmtId="164" fontId="2" fillId="11" borderId="42" xfId="1" applyFont="1" applyFill="1" applyBorder="1" applyAlignment="1" applyProtection="1">
      <alignment horizontal="center" vertical="center"/>
    </xf>
    <xf numFmtId="2" fontId="2" fillId="11" borderId="42" xfId="1" applyNumberFormat="1" applyFont="1" applyFill="1" applyBorder="1" applyAlignment="1" applyProtection="1">
      <alignment horizontal="center" vertical="center"/>
    </xf>
    <xf numFmtId="0" fontId="2" fillId="11" borderId="16" xfId="0" applyFont="1" applyFill="1" applyBorder="1" applyAlignment="1">
      <alignment horizontal="left" vertical="center"/>
    </xf>
    <xf numFmtId="0" fontId="2" fillId="11" borderId="16" xfId="0" applyFont="1" applyFill="1" applyBorder="1"/>
    <xf numFmtId="0" fontId="2" fillId="11" borderId="17" xfId="0" applyFont="1" applyFill="1" applyBorder="1"/>
    <xf numFmtId="2" fontId="2" fillId="11" borderId="17" xfId="0" applyNumberFormat="1" applyFont="1" applyFill="1" applyBorder="1"/>
    <xf numFmtId="2" fontId="2" fillId="11" borderId="23" xfId="0" applyNumberFormat="1" applyFont="1" applyFill="1" applyBorder="1"/>
    <xf numFmtId="0" fontId="2" fillId="12" borderId="34" xfId="0" applyFont="1" applyFill="1" applyBorder="1" applyAlignment="1">
      <alignment horizontal="center" wrapText="1"/>
    </xf>
    <xf numFmtId="164" fontId="2" fillId="11" borderId="43" xfId="1" applyFont="1" applyFill="1" applyBorder="1" applyAlignment="1" applyProtection="1">
      <alignment horizontal="center" vertical="center"/>
    </xf>
    <xf numFmtId="0" fontId="2" fillId="11" borderId="2" xfId="0" applyFont="1" applyFill="1" applyBorder="1" applyAlignment="1">
      <alignment wrapText="1"/>
    </xf>
    <xf numFmtId="2" fontId="2" fillId="11" borderId="1" xfId="0" applyNumberFormat="1" applyFont="1" applyFill="1" applyBorder="1"/>
    <xf numFmtId="2" fontId="2" fillId="11" borderId="3" xfId="0" applyNumberFormat="1" applyFont="1" applyFill="1" applyBorder="1"/>
    <xf numFmtId="2" fontId="2" fillId="11" borderId="20" xfId="0" applyNumberFormat="1" applyFont="1" applyFill="1" applyBorder="1"/>
    <xf numFmtId="2" fontId="2" fillId="12" borderId="34" xfId="0" applyNumberFormat="1" applyFont="1" applyFill="1" applyBorder="1" applyAlignment="1">
      <alignment horizontal="center" wrapText="1"/>
    </xf>
    <xf numFmtId="2" fontId="2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164" fontId="2" fillId="13" borderId="34" xfId="1" applyFont="1" applyFill="1" applyBorder="1" applyAlignment="1" applyProtection="1">
      <alignment horizontal="center" vertical="center"/>
    </xf>
    <xf numFmtId="0" fontId="13" fillId="13" borderId="5" xfId="0" applyFont="1" applyFill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64" fontId="2" fillId="0" borderId="42" xfId="1" applyFont="1" applyBorder="1" applyAlignment="1" applyProtection="1">
      <alignment horizontal="center" vertical="center"/>
    </xf>
    <xf numFmtId="0" fontId="2" fillId="3" borderId="4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5" fillId="0" borderId="0" xfId="0" applyFont="1"/>
    <xf numFmtId="2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2" fillId="12" borderId="43" xfId="1" applyFont="1" applyFill="1" applyBorder="1" applyAlignment="1" applyProtection="1">
      <alignment horizontal="center" vertical="center"/>
    </xf>
    <xf numFmtId="0" fontId="2" fillId="12" borderId="48" xfId="0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15" fillId="0" borderId="34" xfId="0" applyNumberFormat="1" applyFont="1" applyBorder="1" applyAlignment="1">
      <alignment horizontal="center" vertical="center"/>
    </xf>
    <xf numFmtId="0" fontId="13" fillId="13" borderId="3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33" xfId="0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2" fontId="2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8" fillId="0" borderId="51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2" fontId="18" fillId="0" borderId="52" xfId="0" applyNumberFormat="1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2" fontId="18" fillId="0" borderId="53" xfId="0" applyNumberFormat="1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14" borderId="27" xfId="0" applyFont="1" applyFill="1" applyBorder="1" applyAlignment="1">
      <alignment horizontal="center" vertical="center" wrapText="1"/>
    </xf>
    <xf numFmtId="0" fontId="18" fillId="14" borderId="49" xfId="0" applyFont="1" applyFill="1" applyBorder="1" applyAlignment="1">
      <alignment horizontal="center" vertical="center" wrapText="1"/>
    </xf>
    <xf numFmtId="0" fontId="18" fillId="14" borderId="54" xfId="0" applyFont="1" applyFill="1" applyBorder="1" applyAlignment="1">
      <alignment horizontal="center" vertical="center" wrapText="1"/>
    </xf>
    <xf numFmtId="0" fontId="18" fillId="14" borderId="15" xfId="0" applyFont="1" applyFill="1" applyBorder="1" applyAlignment="1">
      <alignment horizontal="center" vertical="center" wrapText="1"/>
    </xf>
    <xf numFmtId="0" fontId="18" fillId="14" borderId="19" xfId="0" applyFont="1" applyFill="1" applyBorder="1" applyAlignment="1">
      <alignment horizontal="center" vertical="center" wrapText="1"/>
    </xf>
    <xf numFmtId="0" fontId="18" fillId="14" borderId="43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2" fontId="18" fillId="14" borderId="34" xfId="0" applyNumberFormat="1" applyFont="1" applyFill="1" applyBorder="1" applyAlignment="1">
      <alignment horizontal="center" vertical="center"/>
    </xf>
    <xf numFmtId="0" fontId="18" fillId="14" borderId="5" xfId="0" applyFont="1" applyFill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 wrapText="1"/>
    </xf>
    <xf numFmtId="1" fontId="18" fillId="0" borderId="37" xfId="0" applyNumberFormat="1" applyFont="1" applyBorder="1" applyAlignment="1">
      <alignment horizontal="center" vertical="center" wrapText="1"/>
    </xf>
    <xf numFmtId="2" fontId="19" fillId="0" borderId="3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1" fontId="18" fillId="0" borderId="3" xfId="0" applyNumberFormat="1" applyFont="1" applyBorder="1" applyAlignment="1">
      <alignment horizontal="center" vertical="center" wrapText="1"/>
    </xf>
    <xf numFmtId="2" fontId="18" fillId="0" borderId="20" xfId="0" applyNumberFormat="1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0" fontId="18" fillId="15" borderId="34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3" borderId="20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center" wrapText="1"/>
    </xf>
    <xf numFmtId="0" fontId="2" fillId="3" borderId="3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5" fillId="10" borderId="21" xfId="0" applyFont="1" applyFill="1" applyBorder="1" applyAlignment="1">
      <alignment horizontal="center"/>
    </xf>
    <xf numFmtId="0" fontId="2" fillId="0" borderId="34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2" fillId="0" borderId="34" xfId="0" applyFont="1" applyBorder="1" applyAlignment="1">
      <alignment horizontal="left"/>
    </xf>
    <xf numFmtId="0" fontId="10" fillId="11" borderId="5" xfId="2" applyFont="1" applyFill="1" applyBorder="1" applyAlignment="1" applyProtection="1">
      <alignment horizont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5" fillId="0" borderId="3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164" fontId="5" fillId="0" borderId="34" xfId="0" applyNumberFormat="1" applyFont="1" applyBorder="1" applyAlignment="1">
      <alignment vertical="center"/>
    </xf>
    <xf numFmtId="0" fontId="2" fillId="0" borderId="47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12" fillId="0" borderId="34" xfId="0" applyFont="1" applyBorder="1" applyAlignment="1">
      <alignment horizontal="center"/>
    </xf>
    <xf numFmtId="0" fontId="13" fillId="12" borderId="34" xfId="0" applyFont="1" applyFill="1" applyBorder="1" applyAlignment="1">
      <alignment horizontal="center"/>
    </xf>
    <xf numFmtId="164" fontId="13" fillId="12" borderId="34" xfId="0" applyNumberFormat="1" applyFont="1" applyFill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0" fontId="18" fillId="0" borderId="50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8" fillId="14" borderId="29" xfId="0" applyFont="1" applyFill="1" applyBorder="1" applyAlignment="1">
      <alignment horizontal="center" vertical="center" wrapText="1"/>
    </xf>
    <xf numFmtId="0" fontId="18" fillId="14" borderId="17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59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</cellXfs>
  <cellStyles count="3">
    <cellStyle name="Excel Built-in Good" xfId="2" xr:uid="{00000000-0005-0000-0000-000006000000}"/>
    <cellStyle name="Normale" xfId="0" builtinId="0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E2F0D9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99"/>
      <rgbColor rgb="FF800080"/>
      <rgbColor rgb="FF800000"/>
      <rgbColor rgb="FF008080"/>
      <rgbColor rgb="FF0000FF"/>
      <rgbColor rgb="FF00CCFF"/>
      <rgbColor rgb="FFCCFFFF"/>
      <rgbColor rgb="FFC6EFCE"/>
      <rgbColor rgb="FFCCFF66"/>
      <rgbColor rgb="FF99CCFF"/>
      <rgbColor rgb="FFFF99CC"/>
      <rgbColor rgb="FFCC99FF"/>
      <rgbColor rgb="FFF4B183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8"/>
  <sheetViews>
    <sheetView topLeftCell="D1" zoomScale="50" zoomScaleNormal="50" zoomScaleSheetLayoutView="30" workbookViewId="0">
      <pane ySplit="1" topLeftCell="A104" activePane="bottomLeft" state="frozen"/>
      <selection pane="bottomLeft" sqref="A1:N118"/>
    </sheetView>
  </sheetViews>
  <sheetFormatPr defaultColWidth="36.5" defaultRowHeight="12" x14ac:dyDescent="0.2"/>
  <cols>
    <col min="1" max="1" width="36.5" style="3"/>
    <col min="2" max="2" width="53.125" style="4" customWidth="1"/>
    <col min="3" max="3" width="109.5" style="5" customWidth="1"/>
    <col min="4" max="4" width="25.25" style="6" customWidth="1"/>
    <col min="5" max="5" width="15.75" style="6" customWidth="1"/>
    <col min="6" max="6" width="21.75" style="6" customWidth="1"/>
    <col min="7" max="7" width="17.875" style="6" customWidth="1"/>
    <col min="8" max="8" width="26.875" style="6" customWidth="1"/>
    <col min="9" max="9" width="28.375" style="6" customWidth="1"/>
    <col min="10" max="10" width="50.5" style="6" customWidth="1"/>
    <col min="11" max="11" width="25.875" style="6" customWidth="1"/>
    <col min="12" max="12" width="36.5" style="6"/>
    <col min="13" max="13" width="59.875" style="6" customWidth="1"/>
    <col min="14" max="14" width="36.5" style="6"/>
    <col min="15" max="15" width="40.75" style="6" customWidth="1"/>
    <col min="16" max="16384" width="36.5" style="6"/>
  </cols>
  <sheetData>
    <row r="1" spans="1:15" ht="253.5" customHeight="1" thickBot="1" x14ac:dyDescent="0.25">
      <c r="A1" s="247" t="s">
        <v>102</v>
      </c>
      <c r="B1" s="248"/>
      <c r="C1" s="7" t="s">
        <v>0</v>
      </c>
      <c r="D1" s="8" t="s">
        <v>1</v>
      </c>
      <c r="E1" s="9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1" t="s">
        <v>8</v>
      </c>
    </row>
    <row r="2" spans="1:15" ht="33.75" x14ac:dyDescent="0.5">
      <c r="A2" s="12"/>
      <c r="B2" s="13"/>
      <c r="C2" s="209" t="s">
        <v>9</v>
      </c>
      <c r="D2" s="209"/>
      <c r="E2" s="209"/>
      <c r="F2" s="209"/>
      <c r="G2" s="209"/>
      <c r="H2" s="209"/>
      <c r="I2" s="209"/>
      <c r="J2" s="209"/>
      <c r="K2" s="209"/>
    </row>
    <row r="3" spans="1:15" ht="33" x14ac:dyDescent="0.45">
      <c r="A3" s="14">
        <v>100</v>
      </c>
      <c r="B3" s="15"/>
      <c r="C3" s="16" t="s">
        <v>10</v>
      </c>
      <c r="D3" s="17"/>
      <c r="E3" s="18">
        <v>150</v>
      </c>
      <c r="F3" s="19">
        <v>38.5</v>
      </c>
      <c r="G3" s="19">
        <f>D3*F3</f>
        <v>0</v>
      </c>
      <c r="H3" s="19">
        <v>19.25</v>
      </c>
      <c r="I3" s="19">
        <f>E3*H3</f>
        <v>2887.5</v>
      </c>
      <c r="J3" s="20">
        <f>G3+I3</f>
        <v>2887.5</v>
      </c>
      <c r="K3" s="21">
        <f>J3+(J3*32.7%)</f>
        <v>3831.7125000000001</v>
      </c>
      <c r="L3" s="210"/>
      <c r="M3" s="210"/>
    </row>
    <row r="4" spans="1:15" ht="33" x14ac:dyDescent="0.45">
      <c r="A4" s="14">
        <v>50</v>
      </c>
      <c r="B4" s="22"/>
      <c r="C4" s="23" t="s">
        <v>11</v>
      </c>
      <c r="D4" s="24"/>
      <c r="E4" s="25">
        <v>90</v>
      </c>
      <c r="F4" s="26">
        <v>38.5</v>
      </c>
      <c r="G4" s="26">
        <f>D4*F4</f>
        <v>0</v>
      </c>
      <c r="H4" s="26">
        <v>19.25</v>
      </c>
      <c r="I4" s="26">
        <f>E4*H4</f>
        <v>1732.5</v>
      </c>
      <c r="J4" s="27">
        <f>G4+I4</f>
        <v>1732.5</v>
      </c>
      <c r="K4" s="28">
        <f>J4+(J4*32.7%)</f>
        <v>2299.0275000000001</v>
      </c>
      <c r="L4" s="210"/>
      <c r="M4" s="210"/>
    </row>
    <row r="5" spans="1:15" ht="57" customHeight="1" x14ac:dyDescent="0.45">
      <c r="A5" s="14"/>
      <c r="B5" s="29"/>
      <c r="C5" s="30" t="s">
        <v>12</v>
      </c>
      <c r="D5" s="211"/>
      <c r="E5" s="211"/>
      <c r="F5" s="211"/>
      <c r="G5" s="211"/>
      <c r="H5" s="211"/>
      <c r="I5" s="211"/>
      <c r="J5" s="31">
        <f>SUM(J3:J4)</f>
        <v>4620</v>
      </c>
      <c r="K5" s="32">
        <f>SUM(K3:K4)</f>
        <v>6130.74</v>
      </c>
    </row>
    <row r="6" spans="1:15" ht="31.5" customHeight="1" x14ac:dyDescent="0.5">
      <c r="A6" s="14"/>
      <c r="B6" s="33"/>
      <c r="C6" s="212" t="s">
        <v>13</v>
      </c>
      <c r="D6" s="212"/>
      <c r="E6" s="212"/>
      <c r="F6" s="212"/>
      <c r="G6" s="212"/>
      <c r="H6" s="212"/>
      <c r="I6" s="212"/>
      <c r="J6" s="212"/>
      <c r="K6" s="212"/>
    </row>
    <row r="7" spans="1:15" ht="33.75" x14ac:dyDescent="0.5">
      <c r="A7" s="34"/>
      <c r="B7" s="35"/>
      <c r="C7" s="36" t="s">
        <v>14</v>
      </c>
      <c r="D7" s="37"/>
      <c r="E7" s="37"/>
      <c r="F7" s="37"/>
      <c r="G7" s="37"/>
      <c r="H7" s="37"/>
      <c r="I7" s="37"/>
      <c r="J7" s="37"/>
      <c r="K7" s="38"/>
    </row>
    <row r="8" spans="1:15" ht="33" x14ac:dyDescent="0.45">
      <c r="A8" s="39">
        <v>50</v>
      </c>
      <c r="B8" s="40"/>
      <c r="C8" s="41" t="s">
        <v>15</v>
      </c>
      <c r="D8" s="42"/>
      <c r="E8" s="43">
        <v>50</v>
      </c>
      <c r="F8" s="44">
        <v>38.5</v>
      </c>
      <c r="G8" s="44">
        <f>D8*F8</f>
        <v>0</v>
      </c>
      <c r="H8" s="19">
        <v>19.25</v>
      </c>
      <c r="I8" s="44">
        <f>E8*H8</f>
        <v>962.5</v>
      </c>
      <c r="J8" s="44">
        <f>G8+I8</f>
        <v>962.5</v>
      </c>
      <c r="K8" s="45">
        <f>J8+(J8*32.7%)</f>
        <v>1277.2375</v>
      </c>
    </row>
    <row r="9" spans="1:15" ht="33" x14ac:dyDescent="0.45">
      <c r="A9" s="46">
        <v>10</v>
      </c>
      <c r="B9" s="47"/>
      <c r="C9" s="48" t="s">
        <v>16</v>
      </c>
      <c r="D9" s="17"/>
      <c r="E9" s="18">
        <v>20</v>
      </c>
      <c r="F9" s="19">
        <v>38.5</v>
      </c>
      <c r="G9" s="19">
        <f>D9*F9</f>
        <v>0</v>
      </c>
      <c r="H9" s="19">
        <v>19.25</v>
      </c>
      <c r="I9" s="19">
        <f>E9*H9</f>
        <v>385</v>
      </c>
      <c r="J9" s="19">
        <f>G9+I9</f>
        <v>385</v>
      </c>
      <c r="K9" s="49">
        <f>J9+(J9*32.7%)</f>
        <v>510.89499999999998</v>
      </c>
    </row>
    <row r="10" spans="1:15" ht="33" x14ac:dyDescent="0.45">
      <c r="A10" s="46">
        <v>100</v>
      </c>
      <c r="B10" s="47"/>
      <c r="C10" s="48" t="s">
        <v>17</v>
      </c>
      <c r="D10" s="17"/>
      <c r="E10" s="50">
        <v>100</v>
      </c>
      <c r="F10" s="19">
        <v>38.5</v>
      </c>
      <c r="G10" s="19">
        <f>D10*F10</f>
        <v>0</v>
      </c>
      <c r="H10" s="19">
        <v>19.25</v>
      </c>
      <c r="I10" s="19">
        <f>E10*H10</f>
        <v>1925</v>
      </c>
      <c r="J10" s="19">
        <f>G10+I10</f>
        <v>1925</v>
      </c>
      <c r="K10" s="49">
        <f>J10+(J10*32.7%)</f>
        <v>2554.4749999999999</v>
      </c>
    </row>
    <row r="11" spans="1:15" ht="33" x14ac:dyDescent="0.45">
      <c r="A11" s="46">
        <v>10</v>
      </c>
      <c r="B11" s="47"/>
      <c r="C11" s="48" t="s">
        <v>16</v>
      </c>
      <c r="D11" s="17"/>
      <c r="E11" s="18">
        <v>20</v>
      </c>
      <c r="F11" s="19">
        <v>38.5</v>
      </c>
      <c r="G11" s="19">
        <f>D11*F11</f>
        <v>0</v>
      </c>
      <c r="H11" s="19">
        <v>19.25</v>
      </c>
      <c r="I11" s="19">
        <f>E11*H11</f>
        <v>385</v>
      </c>
      <c r="J11" s="51">
        <f>G11+I11</f>
        <v>385</v>
      </c>
      <c r="K11" s="49">
        <f>J11+(J11*32.7%)</f>
        <v>510.89499999999998</v>
      </c>
    </row>
    <row r="12" spans="1:15" ht="108.95" customHeight="1" x14ac:dyDescent="0.45">
      <c r="A12" s="52"/>
      <c r="B12" s="53"/>
      <c r="C12" s="54" t="s">
        <v>12</v>
      </c>
      <c r="D12" s="213"/>
      <c r="E12" s="213"/>
      <c r="F12" s="213"/>
      <c r="G12" s="213"/>
      <c r="H12" s="213"/>
      <c r="I12" s="213"/>
      <c r="J12" s="55">
        <f>SUM(J8:J11)</f>
        <v>3657.5</v>
      </c>
      <c r="K12" s="56">
        <f>J12+(J12*32.7%)</f>
        <v>4853.5025000000005</v>
      </c>
      <c r="M12" s="57" t="s">
        <v>18</v>
      </c>
      <c r="N12" s="58" t="s">
        <v>19</v>
      </c>
      <c r="O12" s="58" t="s">
        <v>20</v>
      </c>
    </row>
    <row r="13" spans="1:15" s="59" customFormat="1" ht="42.75" customHeight="1" x14ac:dyDescent="0.45">
      <c r="A13" s="12"/>
      <c r="B13" s="53"/>
      <c r="C13" s="214" t="s">
        <v>21</v>
      </c>
      <c r="D13" s="214"/>
      <c r="E13" s="214"/>
      <c r="F13" s="214"/>
      <c r="G13" s="214"/>
      <c r="H13" s="214"/>
      <c r="I13" s="214"/>
      <c r="J13" s="214"/>
      <c r="K13" s="214"/>
      <c r="M13" s="60">
        <f>+J116-B96-A107</f>
        <v>17456.929</v>
      </c>
      <c r="N13" s="60">
        <v>19.25</v>
      </c>
      <c r="O13" s="61">
        <f>+M13/N13</f>
        <v>906.8534545454545</v>
      </c>
    </row>
    <row r="14" spans="1:15" ht="33" x14ac:dyDescent="0.45">
      <c r="A14" s="62">
        <v>10</v>
      </c>
      <c r="B14" s="63"/>
      <c r="C14" s="64" t="s">
        <v>22</v>
      </c>
      <c r="D14" s="65"/>
      <c r="E14" s="18">
        <v>10</v>
      </c>
      <c r="F14" s="19">
        <v>38.5</v>
      </c>
      <c r="G14" s="19">
        <f t="shared" ref="G14:G37" si="0">D14*F14</f>
        <v>0</v>
      </c>
      <c r="H14" s="19">
        <v>19.25</v>
      </c>
      <c r="I14" s="19">
        <f t="shared" ref="I14:I37" si="1">E14*H14</f>
        <v>192.5</v>
      </c>
      <c r="J14" s="19">
        <f t="shared" ref="J14:J37" si="2">G14+I14</f>
        <v>192.5</v>
      </c>
      <c r="K14" s="21">
        <f t="shared" ref="K14:K45" si="3">J14+(J14*32.7%)</f>
        <v>255.44749999999999</v>
      </c>
    </row>
    <row r="15" spans="1:15" ht="33" x14ac:dyDescent="0.45">
      <c r="A15" s="62">
        <v>10</v>
      </c>
      <c r="B15" s="66"/>
      <c r="C15" s="48" t="s">
        <v>22</v>
      </c>
      <c r="D15" s="65"/>
      <c r="E15" s="18">
        <v>10</v>
      </c>
      <c r="F15" s="19">
        <v>38.5</v>
      </c>
      <c r="G15" s="19">
        <f t="shared" si="0"/>
        <v>0</v>
      </c>
      <c r="H15" s="19">
        <v>19.25</v>
      </c>
      <c r="I15" s="19">
        <f t="shared" si="1"/>
        <v>192.5</v>
      </c>
      <c r="J15" s="19">
        <f t="shared" si="2"/>
        <v>192.5</v>
      </c>
      <c r="K15" s="21">
        <f t="shared" si="3"/>
        <v>255.44749999999999</v>
      </c>
    </row>
    <row r="16" spans="1:15" ht="33" x14ac:dyDescent="0.45">
      <c r="A16" s="14"/>
      <c r="B16" s="67"/>
      <c r="C16" s="68" t="s">
        <v>23</v>
      </c>
      <c r="D16" s="65"/>
      <c r="E16" s="18">
        <v>30</v>
      </c>
      <c r="F16" s="19">
        <v>38.5</v>
      </c>
      <c r="G16" s="19">
        <f t="shared" si="0"/>
        <v>0</v>
      </c>
      <c r="H16" s="19">
        <v>19.25</v>
      </c>
      <c r="I16" s="19">
        <f t="shared" si="1"/>
        <v>577.5</v>
      </c>
      <c r="J16" s="19">
        <f t="shared" si="2"/>
        <v>577.5</v>
      </c>
      <c r="K16" s="21">
        <f t="shared" si="3"/>
        <v>766.34249999999997</v>
      </c>
    </row>
    <row r="17" spans="1:11" ht="33" x14ac:dyDescent="0.45">
      <c r="A17" s="62">
        <v>2</v>
      </c>
      <c r="B17" s="66"/>
      <c r="C17" s="48" t="s">
        <v>24</v>
      </c>
      <c r="D17" s="65"/>
      <c r="E17" s="18">
        <v>10</v>
      </c>
      <c r="F17" s="19">
        <v>38.5</v>
      </c>
      <c r="G17" s="19">
        <f t="shared" si="0"/>
        <v>0</v>
      </c>
      <c r="H17" s="19">
        <v>19.25</v>
      </c>
      <c r="I17" s="19">
        <f t="shared" si="1"/>
        <v>192.5</v>
      </c>
      <c r="J17" s="19">
        <f t="shared" si="2"/>
        <v>192.5</v>
      </c>
      <c r="K17" s="21">
        <f t="shared" si="3"/>
        <v>255.44749999999999</v>
      </c>
    </row>
    <row r="18" spans="1:11" ht="33" x14ac:dyDescent="0.45">
      <c r="A18" s="62">
        <v>2</v>
      </c>
      <c r="B18" s="66"/>
      <c r="C18" s="48" t="s">
        <v>24</v>
      </c>
      <c r="D18" s="65"/>
      <c r="E18" s="18">
        <v>10</v>
      </c>
      <c r="F18" s="19">
        <v>38.5</v>
      </c>
      <c r="G18" s="19">
        <f t="shared" si="0"/>
        <v>0</v>
      </c>
      <c r="H18" s="19">
        <v>19.25</v>
      </c>
      <c r="I18" s="19">
        <f t="shared" si="1"/>
        <v>192.5</v>
      </c>
      <c r="J18" s="19">
        <f t="shared" si="2"/>
        <v>192.5</v>
      </c>
      <c r="K18" s="21">
        <f t="shared" si="3"/>
        <v>255.44749999999999</v>
      </c>
    </row>
    <row r="19" spans="1:11" ht="33.75" x14ac:dyDescent="0.45">
      <c r="A19" s="14"/>
      <c r="B19" s="66"/>
      <c r="C19" s="69" t="s">
        <v>25</v>
      </c>
      <c r="D19" s="65"/>
      <c r="E19" s="18">
        <v>8</v>
      </c>
      <c r="F19" s="19">
        <v>38.5</v>
      </c>
      <c r="G19" s="19">
        <f t="shared" si="0"/>
        <v>0</v>
      </c>
      <c r="H19" s="19">
        <v>19.25</v>
      </c>
      <c r="I19" s="19">
        <f t="shared" si="1"/>
        <v>154</v>
      </c>
      <c r="J19" s="19">
        <f t="shared" si="2"/>
        <v>154</v>
      </c>
      <c r="K19" s="21">
        <f t="shared" si="3"/>
        <v>204.358</v>
      </c>
    </row>
    <row r="20" spans="1:11" ht="33.75" x14ac:dyDescent="0.45">
      <c r="A20" s="14"/>
      <c r="B20" s="66"/>
      <c r="C20" s="69" t="s">
        <v>25</v>
      </c>
      <c r="D20" s="65"/>
      <c r="E20" s="18">
        <v>8</v>
      </c>
      <c r="F20" s="19">
        <v>38.5</v>
      </c>
      <c r="G20" s="19">
        <f t="shared" si="0"/>
        <v>0</v>
      </c>
      <c r="H20" s="19">
        <v>19.25</v>
      </c>
      <c r="I20" s="19">
        <f t="shared" si="1"/>
        <v>154</v>
      </c>
      <c r="J20" s="19">
        <f t="shared" si="2"/>
        <v>154</v>
      </c>
      <c r="K20" s="21">
        <f t="shared" si="3"/>
        <v>204.358</v>
      </c>
    </row>
    <row r="21" spans="1:11" ht="33.75" x14ac:dyDescent="0.45">
      <c r="A21" s="14"/>
      <c r="B21" s="66"/>
      <c r="C21" s="69" t="s">
        <v>25</v>
      </c>
      <c r="D21" s="65"/>
      <c r="E21" s="18">
        <v>8</v>
      </c>
      <c r="F21" s="19">
        <v>38.5</v>
      </c>
      <c r="G21" s="19">
        <f t="shared" si="0"/>
        <v>0</v>
      </c>
      <c r="H21" s="19">
        <v>19.25</v>
      </c>
      <c r="I21" s="19">
        <f t="shared" si="1"/>
        <v>154</v>
      </c>
      <c r="J21" s="19">
        <f t="shared" si="2"/>
        <v>154</v>
      </c>
      <c r="K21" s="21">
        <f t="shared" si="3"/>
        <v>204.358</v>
      </c>
    </row>
    <row r="22" spans="1:11" ht="33.75" x14ac:dyDescent="0.45">
      <c r="A22" s="14"/>
      <c r="B22" s="66"/>
      <c r="C22" s="69" t="s">
        <v>25</v>
      </c>
      <c r="D22" s="65"/>
      <c r="E22" s="18">
        <v>8</v>
      </c>
      <c r="F22" s="19">
        <v>38.5</v>
      </c>
      <c r="G22" s="19">
        <f t="shared" si="0"/>
        <v>0</v>
      </c>
      <c r="H22" s="19">
        <v>19.25</v>
      </c>
      <c r="I22" s="19">
        <f t="shared" si="1"/>
        <v>154</v>
      </c>
      <c r="J22" s="19">
        <f t="shared" si="2"/>
        <v>154</v>
      </c>
      <c r="K22" s="21">
        <f t="shared" si="3"/>
        <v>204.358</v>
      </c>
    </row>
    <row r="23" spans="1:11" ht="33.75" x14ac:dyDescent="0.45">
      <c r="A23" s="14"/>
      <c r="B23" s="66"/>
      <c r="C23" s="69" t="s">
        <v>25</v>
      </c>
      <c r="D23" s="65"/>
      <c r="E23" s="18">
        <v>8</v>
      </c>
      <c r="F23" s="19">
        <v>38.5</v>
      </c>
      <c r="G23" s="19">
        <f t="shared" si="0"/>
        <v>0</v>
      </c>
      <c r="H23" s="19">
        <v>19.25</v>
      </c>
      <c r="I23" s="19">
        <f t="shared" si="1"/>
        <v>154</v>
      </c>
      <c r="J23" s="19">
        <f t="shared" si="2"/>
        <v>154</v>
      </c>
      <c r="K23" s="21">
        <f t="shared" si="3"/>
        <v>204.358</v>
      </c>
    </row>
    <row r="24" spans="1:11" ht="33.75" x14ac:dyDescent="0.45">
      <c r="A24" s="70">
        <v>4</v>
      </c>
      <c r="B24" s="69"/>
      <c r="C24" s="69" t="s">
        <v>26</v>
      </c>
      <c r="D24" s="65"/>
      <c r="E24" s="18">
        <v>3</v>
      </c>
      <c r="F24" s="19">
        <v>38.5</v>
      </c>
      <c r="G24" s="19">
        <f t="shared" si="0"/>
        <v>0</v>
      </c>
      <c r="H24" s="19">
        <v>19.25</v>
      </c>
      <c r="I24" s="19">
        <f t="shared" si="1"/>
        <v>57.75</v>
      </c>
      <c r="J24" s="19">
        <f t="shared" si="2"/>
        <v>57.75</v>
      </c>
      <c r="K24" s="21">
        <f t="shared" si="3"/>
        <v>76.634250000000009</v>
      </c>
    </row>
    <row r="25" spans="1:11" ht="33.75" x14ac:dyDescent="0.45">
      <c r="A25" s="70">
        <v>10</v>
      </c>
      <c r="B25" s="69"/>
      <c r="C25" s="69" t="s">
        <v>26</v>
      </c>
      <c r="D25" s="65"/>
      <c r="E25" s="18">
        <v>3</v>
      </c>
      <c r="F25" s="19">
        <v>38.5</v>
      </c>
      <c r="G25" s="19">
        <f t="shared" si="0"/>
        <v>0</v>
      </c>
      <c r="H25" s="19">
        <v>19.25</v>
      </c>
      <c r="I25" s="19">
        <f t="shared" si="1"/>
        <v>57.75</v>
      </c>
      <c r="J25" s="19">
        <f t="shared" si="2"/>
        <v>57.75</v>
      </c>
      <c r="K25" s="21">
        <f t="shared" si="3"/>
        <v>76.634250000000009</v>
      </c>
    </row>
    <row r="26" spans="1:11" ht="33.75" x14ac:dyDescent="0.45">
      <c r="A26" s="70">
        <v>4</v>
      </c>
      <c r="B26" s="69"/>
      <c r="C26" s="69" t="s">
        <v>26</v>
      </c>
      <c r="D26" s="65"/>
      <c r="E26" s="18">
        <v>3</v>
      </c>
      <c r="F26" s="19">
        <v>38.5</v>
      </c>
      <c r="G26" s="19">
        <f t="shared" si="0"/>
        <v>0</v>
      </c>
      <c r="H26" s="19">
        <v>19.25</v>
      </c>
      <c r="I26" s="19">
        <f t="shared" si="1"/>
        <v>57.75</v>
      </c>
      <c r="J26" s="19">
        <f t="shared" si="2"/>
        <v>57.75</v>
      </c>
      <c r="K26" s="21">
        <f t="shared" si="3"/>
        <v>76.634250000000009</v>
      </c>
    </row>
    <row r="27" spans="1:11" ht="33" x14ac:dyDescent="0.45">
      <c r="A27" s="62">
        <v>10</v>
      </c>
      <c r="B27" s="66"/>
      <c r="C27" s="48" t="s">
        <v>27</v>
      </c>
      <c r="D27" s="65"/>
      <c r="E27" s="65">
        <v>10</v>
      </c>
      <c r="F27" s="19">
        <v>38.5</v>
      </c>
      <c r="G27" s="19">
        <f t="shared" si="0"/>
        <v>0</v>
      </c>
      <c r="H27" s="19">
        <v>19.25</v>
      </c>
      <c r="I27" s="19">
        <f t="shared" si="1"/>
        <v>192.5</v>
      </c>
      <c r="J27" s="19">
        <f t="shared" si="2"/>
        <v>192.5</v>
      </c>
      <c r="K27" s="21">
        <f t="shared" si="3"/>
        <v>255.44749999999999</v>
      </c>
    </row>
    <row r="28" spans="1:11" ht="33" x14ac:dyDescent="0.45">
      <c r="A28" s="62">
        <v>10</v>
      </c>
      <c r="B28" s="66"/>
      <c r="C28" s="48" t="s">
        <v>27</v>
      </c>
      <c r="D28" s="65"/>
      <c r="E28" s="65">
        <v>10</v>
      </c>
      <c r="F28" s="19">
        <v>38.5</v>
      </c>
      <c r="G28" s="19">
        <f t="shared" si="0"/>
        <v>0</v>
      </c>
      <c r="H28" s="19">
        <v>19.25</v>
      </c>
      <c r="I28" s="19">
        <f t="shared" si="1"/>
        <v>192.5</v>
      </c>
      <c r="J28" s="19">
        <f t="shared" si="2"/>
        <v>192.5</v>
      </c>
      <c r="K28" s="21">
        <f t="shared" si="3"/>
        <v>255.44749999999999</v>
      </c>
    </row>
    <row r="29" spans="1:11" ht="33" x14ac:dyDescent="0.45">
      <c r="A29" s="62">
        <v>10</v>
      </c>
      <c r="B29" s="71"/>
      <c r="C29" s="48" t="s">
        <v>27</v>
      </c>
      <c r="D29" s="65"/>
      <c r="E29" s="65">
        <v>10</v>
      </c>
      <c r="F29" s="19">
        <v>38.5</v>
      </c>
      <c r="G29" s="19">
        <f t="shared" si="0"/>
        <v>0</v>
      </c>
      <c r="H29" s="19">
        <v>19.25</v>
      </c>
      <c r="I29" s="19">
        <f t="shared" si="1"/>
        <v>192.5</v>
      </c>
      <c r="J29" s="19">
        <f t="shared" si="2"/>
        <v>192.5</v>
      </c>
      <c r="K29" s="21">
        <f t="shared" si="3"/>
        <v>255.44749999999999</v>
      </c>
    </row>
    <row r="30" spans="1:11" ht="33" x14ac:dyDescent="0.45">
      <c r="A30" s="62">
        <v>10</v>
      </c>
      <c r="B30" s="71"/>
      <c r="C30" s="48" t="s">
        <v>27</v>
      </c>
      <c r="D30" s="65"/>
      <c r="E30" s="65">
        <v>10</v>
      </c>
      <c r="F30" s="19">
        <v>38.5</v>
      </c>
      <c r="G30" s="19">
        <f t="shared" si="0"/>
        <v>0</v>
      </c>
      <c r="H30" s="19">
        <v>19.25</v>
      </c>
      <c r="I30" s="19">
        <f t="shared" si="1"/>
        <v>192.5</v>
      </c>
      <c r="J30" s="19">
        <f t="shared" si="2"/>
        <v>192.5</v>
      </c>
      <c r="K30" s="21">
        <f t="shared" si="3"/>
        <v>255.44749999999999</v>
      </c>
    </row>
    <row r="31" spans="1:11" ht="33" x14ac:dyDescent="0.45">
      <c r="A31" s="62"/>
      <c r="B31" s="71"/>
      <c r="C31" s="48" t="s">
        <v>27</v>
      </c>
      <c r="D31" s="65"/>
      <c r="E31" s="65">
        <v>0</v>
      </c>
      <c r="F31" s="19">
        <v>38.5</v>
      </c>
      <c r="G31" s="19">
        <f t="shared" si="0"/>
        <v>0</v>
      </c>
      <c r="H31" s="19">
        <v>19.25</v>
      </c>
      <c r="I31" s="19">
        <f t="shared" si="1"/>
        <v>0</v>
      </c>
      <c r="J31" s="19">
        <f t="shared" si="2"/>
        <v>0</v>
      </c>
      <c r="K31" s="21">
        <f t="shared" si="3"/>
        <v>0</v>
      </c>
    </row>
    <row r="32" spans="1:11" ht="33" x14ac:dyDescent="0.45">
      <c r="A32" s="62"/>
      <c r="B32" s="71"/>
      <c r="C32" s="48" t="s">
        <v>27</v>
      </c>
      <c r="D32" s="65"/>
      <c r="E32" s="65">
        <v>0</v>
      </c>
      <c r="F32" s="19">
        <v>38.5</v>
      </c>
      <c r="G32" s="19">
        <f t="shared" si="0"/>
        <v>0</v>
      </c>
      <c r="H32" s="19">
        <v>19.25</v>
      </c>
      <c r="I32" s="19">
        <f t="shared" si="1"/>
        <v>0</v>
      </c>
      <c r="J32" s="19">
        <f t="shared" si="2"/>
        <v>0</v>
      </c>
      <c r="K32" s="21">
        <f t="shared" si="3"/>
        <v>0</v>
      </c>
    </row>
    <row r="33" spans="1:11" ht="33" x14ac:dyDescent="0.45">
      <c r="A33" s="62"/>
      <c r="B33" s="71"/>
      <c r="C33" s="48" t="s">
        <v>27</v>
      </c>
      <c r="D33" s="65"/>
      <c r="E33" s="65">
        <v>0</v>
      </c>
      <c r="F33" s="19">
        <v>38.5</v>
      </c>
      <c r="G33" s="19">
        <f t="shared" si="0"/>
        <v>0</v>
      </c>
      <c r="H33" s="19">
        <v>19.25</v>
      </c>
      <c r="I33" s="19">
        <f t="shared" si="1"/>
        <v>0</v>
      </c>
      <c r="J33" s="19">
        <f t="shared" si="2"/>
        <v>0</v>
      </c>
      <c r="K33" s="21">
        <f t="shared" si="3"/>
        <v>0</v>
      </c>
    </row>
    <row r="34" spans="1:11" ht="33" x14ac:dyDescent="0.45">
      <c r="A34" s="62"/>
      <c r="B34" s="71"/>
      <c r="C34" s="48" t="s">
        <v>27</v>
      </c>
      <c r="D34" s="65"/>
      <c r="E34" s="65">
        <v>0</v>
      </c>
      <c r="F34" s="19">
        <v>38.5</v>
      </c>
      <c r="G34" s="19">
        <f t="shared" si="0"/>
        <v>0</v>
      </c>
      <c r="H34" s="19">
        <v>19.25</v>
      </c>
      <c r="I34" s="19">
        <f t="shared" si="1"/>
        <v>0</v>
      </c>
      <c r="J34" s="19">
        <f t="shared" si="2"/>
        <v>0</v>
      </c>
      <c r="K34" s="21">
        <f t="shared" si="3"/>
        <v>0</v>
      </c>
    </row>
    <row r="35" spans="1:11" ht="33" x14ac:dyDescent="0.45">
      <c r="A35" s="62"/>
      <c r="B35" s="71"/>
      <c r="C35" s="48" t="s">
        <v>27</v>
      </c>
      <c r="D35" s="65"/>
      <c r="E35" s="65">
        <v>0</v>
      </c>
      <c r="F35" s="19">
        <v>38.5</v>
      </c>
      <c r="G35" s="19">
        <f t="shared" si="0"/>
        <v>0</v>
      </c>
      <c r="H35" s="19">
        <v>19.25</v>
      </c>
      <c r="I35" s="19">
        <f t="shared" si="1"/>
        <v>0</v>
      </c>
      <c r="J35" s="19">
        <f t="shared" si="2"/>
        <v>0</v>
      </c>
      <c r="K35" s="21">
        <f t="shared" si="3"/>
        <v>0</v>
      </c>
    </row>
    <row r="36" spans="1:11" ht="33" x14ac:dyDescent="0.45">
      <c r="A36" s="62"/>
      <c r="B36" s="71"/>
      <c r="C36" s="48" t="s">
        <v>27</v>
      </c>
      <c r="D36" s="65"/>
      <c r="E36" s="65">
        <v>0</v>
      </c>
      <c r="F36" s="19">
        <v>38.5</v>
      </c>
      <c r="G36" s="19">
        <f t="shared" si="0"/>
        <v>0</v>
      </c>
      <c r="H36" s="19">
        <v>19.25</v>
      </c>
      <c r="I36" s="19">
        <f t="shared" si="1"/>
        <v>0</v>
      </c>
      <c r="J36" s="19">
        <f t="shared" si="2"/>
        <v>0</v>
      </c>
      <c r="K36" s="21">
        <f t="shared" si="3"/>
        <v>0</v>
      </c>
    </row>
    <row r="37" spans="1:11" ht="33" x14ac:dyDescent="0.45">
      <c r="A37" s="62"/>
      <c r="B37" s="71"/>
      <c r="C37" s="48" t="s">
        <v>27</v>
      </c>
      <c r="D37" s="65"/>
      <c r="E37" s="65">
        <v>0</v>
      </c>
      <c r="F37" s="19">
        <v>38.5</v>
      </c>
      <c r="G37" s="19">
        <f t="shared" si="0"/>
        <v>0</v>
      </c>
      <c r="H37" s="19">
        <v>19.25</v>
      </c>
      <c r="I37" s="19">
        <f t="shared" si="1"/>
        <v>0</v>
      </c>
      <c r="J37" s="19">
        <f t="shared" si="2"/>
        <v>0</v>
      </c>
      <c r="K37" s="21">
        <f t="shared" si="3"/>
        <v>0</v>
      </c>
    </row>
    <row r="38" spans="1:11" ht="33" x14ac:dyDescent="0.45">
      <c r="A38" s="62"/>
      <c r="B38" s="71"/>
      <c r="C38" s="48" t="s">
        <v>28</v>
      </c>
      <c r="D38" s="65"/>
      <c r="E38" s="65">
        <v>3</v>
      </c>
      <c r="F38" s="19">
        <v>38.5</v>
      </c>
      <c r="G38" s="19">
        <v>0</v>
      </c>
      <c r="H38" s="19">
        <v>19.25</v>
      </c>
      <c r="I38" s="19">
        <v>96.25</v>
      </c>
      <c r="J38" s="19">
        <v>96.25</v>
      </c>
      <c r="K38" s="21">
        <f t="shared" si="3"/>
        <v>127.72375</v>
      </c>
    </row>
    <row r="39" spans="1:11" ht="33" x14ac:dyDescent="0.45">
      <c r="A39" s="62"/>
      <c r="B39" s="71"/>
      <c r="C39" s="48" t="s">
        <v>28</v>
      </c>
      <c r="D39" s="65"/>
      <c r="E39" s="65">
        <v>3</v>
      </c>
      <c r="F39" s="19">
        <v>38.5</v>
      </c>
      <c r="G39" s="19">
        <v>0</v>
      </c>
      <c r="H39" s="19">
        <v>19.25</v>
      </c>
      <c r="I39" s="19">
        <v>96.25</v>
      </c>
      <c r="J39" s="19">
        <v>96.25</v>
      </c>
      <c r="K39" s="21">
        <f t="shared" si="3"/>
        <v>127.72375</v>
      </c>
    </row>
    <row r="40" spans="1:11" ht="33" x14ac:dyDescent="0.45">
      <c r="A40" s="62"/>
      <c r="B40" s="71"/>
      <c r="C40" s="48" t="s">
        <v>28</v>
      </c>
      <c r="D40" s="65"/>
      <c r="E40" s="65">
        <v>3</v>
      </c>
      <c r="F40" s="19">
        <v>38.5</v>
      </c>
      <c r="G40" s="19">
        <v>0</v>
      </c>
      <c r="H40" s="19">
        <v>19.25</v>
      </c>
      <c r="I40" s="19">
        <v>96.25</v>
      </c>
      <c r="J40" s="19">
        <v>96.25</v>
      </c>
      <c r="K40" s="21">
        <f t="shared" si="3"/>
        <v>127.72375</v>
      </c>
    </row>
    <row r="41" spans="1:11" ht="33" x14ac:dyDescent="0.45">
      <c r="A41" s="62"/>
      <c r="B41" s="71"/>
      <c r="C41" s="48" t="s">
        <v>28</v>
      </c>
      <c r="D41" s="65"/>
      <c r="E41" s="65">
        <v>3</v>
      </c>
      <c r="F41" s="19">
        <v>38.5</v>
      </c>
      <c r="G41" s="19">
        <v>0</v>
      </c>
      <c r="H41" s="19">
        <v>19.25</v>
      </c>
      <c r="I41" s="19">
        <v>96.25</v>
      </c>
      <c r="J41" s="19">
        <v>96.25</v>
      </c>
      <c r="K41" s="21">
        <f t="shared" si="3"/>
        <v>127.72375</v>
      </c>
    </row>
    <row r="42" spans="1:11" ht="33" x14ac:dyDescent="0.45">
      <c r="A42" s="62"/>
      <c r="B42" s="71"/>
      <c r="C42" s="48" t="s">
        <v>28</v>
      </c>
      <c r="D42" s="65"/>
      <c r="E42" s="65">
        <v>3</v>
      </c>
      <c r="F42" s="19">
        <v>38.5</v>
      </c>
      <c r="G42" s="19">
        <v>0</v>
      </c>
      <c r="H42" s="19">
        <v>19.25</v>
      </c>
      <c r="I42" s="19">
        <v>96.25</v>
      </c>
      <c r="J42" s="19">
        <v>96.25</v>
      </c>
      <c r="K42" s="21">
        <f t="shared" si="3"/>
        <v>127.72375</v>
      </c>
    </row>
    <row r="43" spans="1:11" ht="33" x14ac:dyDescent="0.45">
      <c r="A43" s="62"/>
      <c r="B43" s="71"/>
      <c r="C43" s="48" t="s">
        <v>28</v>
      </c>
      <c r="D43" s="65"/>
      <c r="E43" s="65">
        <v>3</v>
      </c>
      <c r="F43" s="19">
        <v>38.5</v>
      </c>
      <c r="G43" s="19">
        <v>0</v>
      </c>
      <c r="H43" s="19">
        <v>19.25</v>
      </c>
      <c r="I43" s="19">
        <v>96.25</v>
      </c>
      <c r="J43" s="19">
        <v>96.25</v>
      </c>
      <c r="K43" s="21">
        <f t="shared" si="3"/>
        <v>127.72375</v>
      </c>
    </row>
    <row r="44" spans="1:11" ht="33" x14ac:dyDescent="0.45">
      <c r="A44" s="62"/>
      <c r="B44" s="71"/>
      <c r="C44" s="48" t="s">
        <v>28</v>
      </c>
      <c r="D44" s="65"/>
      <c r="E44" s="65">
        <v>3</v>
      </c>
      <c r="F44" s="19">
        <v>38.5</v>
      </c>
      <c r="G44" s="19">
        <v>0</v>
      </c>
      <c r="H44" s="19">
        <v>19.25</v>
      </c>
      <c r="I44" s="19">
        <v>96.25</v>
      </c>
      <c r="J44" s="19">
        <v>96.25</v>
      </c>
      <c r="K44" s="21">
        <f t="shared" si="3"/>
        <v>127.72375</v>
      </c>
    </row>
    <row r="45" spans="1:11" ht="33" x14ac:dyDescent="0.45">
      <c r="A45" s="62"/>
      <c r="B45" s="71"/>
      <c r="C45" s="48" t="s">
        <v>28</v>
      </c>
      <c r="D45" s="65"/>
      <c r="E45" s="65">
        <v>3</v>
      </c>
      <c r="F45" s="19">
        <v>38.5</v>
      </c>
      <c r="G45" s="19">
        <v>0</v>
      </c>
      <c r="H45" s="19">
        <v>19.25</v>
      </c>
      <c r="I45" s="19">
        <v>96.25</v>
      </c>
      <c r="J45" s="19">
        <v>96.25</v>
      </c>
      <c r="K45" s="21">
        <f t="shared" si="3"/>
        <v>127.72375</v>
      </c>
    </row>
    <row r="46" spans="1:11" ht="33" x14ac:dyDescent="0.45">
      <c r="A46" s="62"/>
      <c r="B46" s="71"/>
      <c r="C46" s="48" t="s">
        <v>28</v>
      </c>
      <c r="D46" s="65"/>
      <c r="E46" s="65">
        <v>3</v>
      </c>
      <c r="F46" s="19">
        <v>38.5</v>
      </c>
      <c r="G46" s="19">
        <v>0</v>
      </c>
      <c r="H46" s="19">
        <v>19.25</v>
      </c>
      <c r="I46" s="19">
        <v>96.25</v>
      </c>
      <c r="J46" s="19">
        <v>96.25</v>
      </c>
      <c r="K46" s="21">
        <f t="shared" ref="K46:K77" si="4">J46+(J46*32.7%)</f>
        <v>127.72375</v>
      </c>
    </row>
    <row r="47" spans="1:11" ht="33" x14ac:dyDescent="0.45">
      <c r="A47" s="62">
        <v>5</v>
      </c>
      <c r="B47" s="66"/>
      <c r="C47" s="48" t="s">
        <v>29</v>
      </c>
      <c r="D47" s="65"/>
      <c r="E47" s="65">
        <v>10</v>
      </c>
      <c r="F47" s="19">
        <v>38.5</v>
      </c>
      <c r="G47" s="19">
        <f t="shared" ref="G47:G76" si="5">D47*F47</f>
        <v>0</v>
      </c>
      <c r="H47" s="19">
        <v>19.25</v>
      </c>
      <c r="I47" s="19">
        <f t="shared" ref="I47:I76" si="6">E47*H47</f>
        <v>192.5</v>
      </c>
      <c r="J47" s="19">
        <f t="shared" ref="J47:J76" si="7">G47+I47</f>
        <v>192.5</v>
      </c>
      <c r="K47" s="21">
        <f t="shared" si="4"/>
        <v>255.44749999999999</v>
      </c>
    </row>
    <row r="48" spans="1:11" ht="33" x14ac:dyDescent="0.45">
      <c r="A48" s="62">
        <v>5</v>
      </c>
      <c r="B48" s="71"/>
      <c r="C48" s="72" t="s">
        <v>30</v>
      </c>
      <c r="D48" s="65"/>
      <c r="E48" s="65"/>
      <c r="F48" s="19">
        <v>38.5</v>
      </c>
      <c r="G48" s="19">
        <f t="shared" si="5"/>
        <v>0</v>
      </c>
      <c r="H48" s="19">
        <v>19.25</v>
      </c>
      <c r="I48" s="19">
        <f t="shared" si="6"/>
        <v>0</v>
      </c>
      <c r="J48" s="19">
        <f t="shared" si="7"/>
        <v>0</v>
      </c>
      <c r="K48" s="21">
        <f t="shared" si="4"/>
        <v>0</v>
      </c>
    </row>
    <row r="49" spans="1:11" ht="33" x14ac:dyDescent="0.45">
      <c r="A49" s="62">
        <v>5</v>
      </c>
      <c r="B49" s="71"/>
      <c r="C49" s="48" t="s">
        <v>31</v>
      </c>
      <c r="D49" s="65"/>
      <c r="E49" s="18">
        <v>25</v>
      </c>
      <c r="F49" s="19">
        <v>38.5</v>
      </c>
      <c r="G49" s="19">
        <f t="shared" si="5"/>
        <v>0</v>
      </c>
      <c r="H49" s="19">
        <v>19.25</v>
      </c>
      <c r="I49" s="19">
        <f t="shared" si="6"/>
        <v>481.25</v>
      </c>
      <c r="J49" s="19">
        <f t="shared" si="7"/>
        <v>481.25</v>
      </c>
      <c r="K49" s="21">
        <f t="shared" si="4"/>
        <v>638.61874999999998</v>
      </c>
    </row>
    <row r="50" spans="1:11" ht="33" x14ac:dyDescent="0.45">
      <c r="A50" s="62">
        <v>5</v>
      </c>
      <c r="B50" s="71"/>
      <c r="C50" s="48" t="s">
        <v>32</v>
      </c>
      <c r="D50" s="65"/>
      <c r="E50" s="65">
        <v>5</v>
      </c>
      <c r="F50" s="19">
        <v>38.5</v>
      </c>
      <c r="G50" s="19">
        <f t="shared" si="5"/>
        <v>0</v>
      </c>
      <c r="H50" s="19">
        <v>19.25</v>
      </c>
      <c r="I50" s="19">
        <f t="shared" si="6"/>
        <v>96.25</v>
      </c>
      <c r="J50" s="19">
        <f t="shared" si="7"/>
        <v>96.25</v>
      </c>
      <c r="K50" s="21">
        <f t="shared" si="4"/>
        <v>127.72375</v>
      </c>
    </row>
    <row r="51" spans="1:11" ht="33" x14ac:dyDescent="0.45">
      <c r="A51" s="62">
        <v>5</v>
      </c>
      <c r="B51" s="66"/>
      <c r="C51" s="48" t="s">
        <v>33</v>
      </c>
      <c r="D51" s="65"/>
      <c r="E51" s="65">
        <v>5</v>
      </c>
      <c r="F51" s="19">
        <v>38.5</v>
      </c>
      <c r="G51" s="19">
        <f t="shared" si="5"/>
        <v>0</v>
      </c>
      <c r="H51" s="19">
        <v>19.25</v>
      </c>
      <c r="I51" s="19">
        <f t="shared" si="6"/>
        <v>96.25</v>
      </c>
      <c r="J51" s="19">
        <f t="shared" si="7"/>
        <v>96.25</v>
      </c>
      <c r="K51" s="21">
        <f t="shared" si="4"/>
        <v>127.72375</v>
      </c>
    </row>
    <row r="52" spans="1:11" ht="33" x14ac:dyDescent="0.45">
      <c r="A52" s="62">
        <v>5</v>
      </c>
      <c r="B52" s="66"/>
      <c r="C52" s="48" t="s">
        <v>34</v>
      </c>
      <c r="D52" s="65"/>
      <c r="E52" s="65">
        <v>5</v>
      </c>
      <c r="F52" s="19">
        <v>38.5</v>
      </c>
      <c r="G52" s="19">
        <f t="shared" si="5"/>
        <v>0</v>
      </c>
      <c r="H52" s="19">
        <v>19.25</v>
      </c>
      <c r="I52" s="19">
        <f t="shared" si="6"/>
        <v>96.25</v>
      </c>
      <c r="J52" s="19">
        <f t="shared" si="7"/>
        <v>96.25</v>
      </c>
      <c r="K52" s="21">
        <f t="shared" si="4"/>
        <v>127.72375</v>
      </c>
    </row>
    <row r="53" spans="1:11" ht="33" x14ac:dyDescent="0.45">
      <c r="A53" s="62">
        <v>3</v>
      </c>
      <c r="B53" s="66"/>
      <c r="C53" s="48" t="s">
        <v>35</v>
      </c>
      <c r="D53" s="65"/>
      <c r="E53" s="65">
        <v>5</v>
      </c>
      <c r="F53" s="19">
        <v>38.5</v>
      </c>
      <c r="G53" s="19">
        <f t="shared" si="5"/>
        <v>0</v>
      </c>
      <c r="H53" s="19">
        <v>19.25</v>
      </c>
      <c r="I53" s="19">
        <f t="shared" si="6"/>
        <v>96.25</v>
      </c>
      <c r="J53" s="19">
        <f t="shared" si="7"/>
        <v>96.25</v>
      </c>
      <c r="K53" s="21">
        <f t="shared" si="4"/>
        <v>127.72375</v>
      </c>
    </row>
    <row r="54" spans="1:11" ht="33" x14ac:dyDescent="0.45">
      <c r="A54" s="62">
        <v>3</v>
      </c>
      <c r="B54" s="66"/>
      <c r="C54" s="48" t="s">
        <v>35</v>
      </c>
      <c r="D54" s="65"/>
      <c r="E54" s="65">
        <v>5</v>
      </c>
      <c r="F54" s="19">
        <v>38.5</v>
      </c>
      <c r="G54" s="19">
        <f t="shared" si="5"/>
        <v>0</v>
      </c>
      <c r="H54" s="19">
        <v>19.25</v>
      </c>
      <c r="I54" s="19">
        <f t="shared" si="6"/>
        <v>96.25</v>
      </c>
      <c r="J54" s="19">
        <f t="shared" si="7"/>
        <v>96.25</v>
      </c>
      <c r="K54" s="21">
        <f t="shared" si="4"/>
        <v>127.72375</v>
      </c>
    </row>
    <row r="55" spans="1:11" ht="33" x14ac:dyDescent="0.45">
      <c r="A55" s="62">
        <v>3</v>
      </c>
      <c r="B55" s="66"/>
      <c r="C55" s="48" t="s">
        <v>35</v>
      </c>
      <c r="D55" s="65"/>
      <c r="E55" s="65">
        <v>5</v>
      </c>
      <c r="F55" s="19">
        <v>38.5</v>
      </c>
      <c r="G55" s="19">
        <f t="shared" si="5"/>
        <v>0</v>
      </c>
      <c r="H55" s="19">
        <v>19.25</v>
      </c>
      <c r="I55" s="19">
        <f t="shared" si="6"/>
        <v>96.25</v>
      </c>
      <c r="J55" s="19">
        <f t="shared" si="7"/>
        <v>96.25</v>
      </c>
      <c r="K55" s="21">
        <f t="shared" si="4"/>
        <v>127.72375</v>
      </c>
    </row>
    <row r="56" spans="1:11" ht="33" x14ac:dyDescent="0.45">
      <c r="A56" s="62">
        <v>3</v>
      </c>
      <c r="B56" s="66"/>
      <c r="C56" s="48" t="s">
        <v>35</v>
      </c>
      <c r="D56" s="65"/>
      <c r="E56" s="65">
        <v>5</v>
      </c>
      <c r="F56" s="19">
        <v>38.5</v>
      </c>
      <c r="G56" s="19">
        <f t="shared" si="5"/>
        <v>0</v>
      </c>
      <c r="H56" s="19">
        <v>19.25</v>
      </c>
      <c r="I56" s="19">
        <f t="shared" si="6"/>
        <v>96.25</v>
      </c>
      <c r="J56" s="19">
        <f t="shared" si="7"/>
        <v>96.25</v>
      </c>
      <c r="K56" s="21">
        <f t="shared" si="4"/>
        <v>127.72375</v>
      </c>
    </row>
    <row r="57" spans="1:11" ht="33.75" x14ac:dyDescent="0.45">
      <c r="A57" s="62">
        <v>2</v>
      </c>
      <c r="B57" s="66"/>
      <c r="C57" s="73" t="s">
        <v>36</v>
      </c>
      <c r="D57" s="65"/>
      <c r="E57" s="74">
        <v>3</v>
      </c>
      <c r="F57" s="19">
        <v>38.5</v>
      </c>
      <c r="G57" s="19">
        <f t="shared" si="5"/>
        <v>0</v>
      </c>
      <c r="H57" s="19">
        <v>19.25</v>
      </c>
      <c r="I57" s="19">
        <f t="shared" si="6"/>
        <v>57.75</v>
      </c>
      <c r="J57" s="19">
        <f t="shared" si="7"/>
        <v>57.75</v>
      </c>
      <c r="K57" s="21">
        <f t="shared" si="4"/>
        <v>76.634250000000009</v>
      </c>
    </row>
    <row r="58" spans="1:11" ht="33.75" x14ac:dyDescent="0.45">
      <c r="A58" s="62">
        <v>0</v>
      </c>
      <c r="B58" s="66"/>
      <c r="C58" s="73" t="s">
        <v>36</v>
      </c>
      <c r="D58" s="65"/>
      <c r="E58" s="74">
        <v>3</v>
      </c>
      <c r="F58" s="19">
        <v>38.5</v>
      </c>
      <c r="G58" s="19">
        <f t="shared" si="5"/>
        <v>0</v>
      </c>
      <c r="H58" s="19">
        <v>19.25</v>
      </c>
      <c r="I58" s="19">
        <f t="shared" si="6"/>
        <v>57.75</v>
      </c>
      <c r="J58" s="19">
        <f t="shared" si="7"/>
        <v>57.75</v>
      </c>
      <c r="K58" s="21">
        <f t="shared" si="4"/>
        <v>76.634250000000009</v>
      </c>
    </row>
    <row r="59" spans="1:11" ht="33.75" x14ac:dyDescent="0.45">
      <c r="A59" s="62">
        <v>2</v>
      </c>
      <c r="B59" s="66"/>
      <c r="C59" s="73" t="s">
        <v>36</v>
      </c>
      <c r="D59" s="65"/>
      <c r="E59" s="74">
        <v>3</v>
      </c>
      <c r="F59" s="19">
        <v>38.5</v>
      </c>
      <c r="G59" s="19">
        <f t="shared" si="5"/>
        <v>0</v>
      </c>
      <c r="H59" s="19">
        <v>19.25</v>
      </c>
      <c r="I59" s="19">
        <f t="shared" si="6"/>
        <v>57.75</v>
      </c>
      <c r="J59" s="19">
        <f t="shared" si="7"/>
        <v>57.75</v>
      </c>
      <c r="K59" s="21">
        <f t="shared" si="4"/>
        <v>76.634250000000009</v>
      </c>
    </row>
    <row r="60" spans="1:11" ht="33.75" x14ac:dyDescent="0.45">
      <c r="A60" s="62">
        <v>2</v>
      </c>
      <c r="B60" s="66"/>
      <c r="C60" s="73" t="s">
        <v>36</v>
      </c>
      <c r="D60" s="65"/>
      <c r="E60" s="74">
        <v>3</v>
      </c>
      <c r="F60" s="19">
        <v>38.5</v>
      </c>
      <c r="G60" s="19">
        <f t="shared" si="5"/>
        <v>0</v>
      </c>
      <c r="H60" s="19">
        <v>19.25</v>
      </c>
      <c r="I60" s="19">
        <f t="shared" si="6"/>
        <v>57.75</v>
      </c>
      <c r="J60" s="19">
        <f t="shared" si="7"/>
        <v>57.75</v>
      </c>
      <c r="K60" s="21">
        <f t="shared" si="4"/>
        <v>76.634250000000009</v>
      </c>
    </row>
    <row r="61" spans="1:11" ht="33.75" x14ac:dyDescent="0.45">
      <c r="A61" s="62">
        <v>2</v>
      </c>
      <c r="B61" s="66"/>
      <c r="C61" s="73" t="s">
        <v>36</v>
      </c>
      <c r="D61" s="65"/>
      <c r="E61" s="74">
        <v>3</v>
      </c>
      <c r="F61" s="19">
        <v>38.5</v>
      </c>
      <c r="G61" s="19">
        <f t="shared" si="5"/>
        <v>0</v>
      </c>
      <c r="H61" s="19">
        <v>19.25</v>
      </c>
      <c r="I61" s="19">
        <f t="shared" si="6"/>
        <v>57.75</v>
      </c>
      <c r="J61" s="19">
        <f t="shared" si="7"/>
        <v>57.75</v>
      </c>
      <c r="K61" s="21">
        <f t="shared" si="4"/>
        <v>76.634250000000009</v>
      </c>
    </row>
    <row r="62" spans="1:11" ht="33.75" x14ac:dyDescent="0.45">
      <c r="A62" s="62">
        <v>2</v>
      </c>
      <c r="B62" s="71"/>
      <c r="C62" s="73" t="s">
        <v>36</v>
      </c>
      <c r="D62" s="65"/>
      <c r="E62" s="74">
        <v>3</v>
      </c>
      <c r="F62" s="19">
        <v>38.5</v>
      </c>
      <c r="G62" s="19">
        <f t="shared" si="5"/>
        <v>0</v>
      </c>
      <c r="H62" s="19">
        <v>19.25</v>
      </c>
      <c r="I62" s="19">
        <f t="shared" si="6"/>
        <v>57.75</v>
      </c>
      <c r="J62" s="19">
        <f t="shared" si="7"/>
        <v>57.75</v>
      </c>
      <c r="K62" s="21">
        <f t="shared" si="4"/>
        <v>76.634250000000009</v>
      </c>
    </row>
    <row r="63" spans="1:11" ht="33.75" x14ac:dyDescent="0.45">
      <c r="A63" s="62">
        <v>2</v>
      </c>
      <c r="B63" s="66"/>
      <c r="C63" s="73" t="s">
        <v>36</v>
      </c>
      <c r="D63" s="65"/>
      <c r="E63" s="74">
        <v>3</v>
      </c>
      <c r="F63" s="19">
        <v>38.5</v>
      </c>
      <c r="G63" s="19">
        <f t="shared" si="5"/>
        <v>0</v>
      </c>
      <c r="H63" s="19">
        <v>19.25</v>
      </c>
      <c r="I63" s="19">
        <f t="shared" si="6"/>
        <v>57.75</v>
      </c>
      <c r="J63" s="19">
        <f t="shared" si="7"/>
        <v>57.75</v>
      </c>
      <c r="K63" s="21">
        <f t="shared" si="4"/>
        <v>76.634250000000009</v>
      </c>
    </row>
    <row r="64" spans="1:11" ht="33.75" x14ac:dyDescent="0.45">
      <c r="A64" s="62">
        <v>2</v>
      </c>
      <c r="B64" s="66"/>
      <c r="C64" s="73" t="s">
        <v>36</v>
      </c>
      <c r="D64" s="65"/>
      <c r="E64" s="74">
        <v>3</v>
      </c>
      <c r="F64" s="19">
        <v>38.5</v>
      </c>
      <c r="G64" s="19">
        <f t="shared" si="5"/>
        <v>0</v>
      </c>
      <c r="H64" s="19">
        <v>19.25</v>
      </c>
      <c r="I64" s="19">
        <f t="shared" si="6"/>
        <v>57.75</v>
      </c>
      <c r="J64" s="19">
        <f t="shared" si="7"/>
        <v>57.75</v>
      </c>
      <c r="K64" s="21">
        <f t="shared" si="4"/>
        <v>76.634250000000009</v>
      </c>
    </row>
    <row r="65" spans="1:15" ht="33.75" x14ac:dyDescent="0.45">
      <c r="A65" s="62">
        <v>2</v>
      </c>
      <c r="B65" s="66"/>
      <c r="C65" s="73" t="s">
        <v>36</v>
      </c>
      <c r="D65" s="65"/>
      <c r="E65" s="74">
        <v>3</v>
      </c>
      <c r="F65" s="19">
        <v>38.5</v>
      </c>
      <c r="G65" s="19">
        <f t="shared" si="5"/>
        <v>0</v>
      </c>
      <c r="H65" s="19">
        <v>19.25</v>
      </c>
      <c r="I65" s="19">
        <f t="shared" si="6"/>
        <v>57.75</v>
      </c>
      <c r="J65" s="19">
        <f t="shared" si="7"/>
        <v>57.75</v>
      </c>
      <c r="K65" s="21">
        <f t="shared" si="4"/>
        <v>76.634250000000009</v>
      </c>
    </row>
    <row r="66" spans="1:15" ht="33.75" x14ac:dyDescent="0.45">
      <c r="A66" s="62">
        <v>2</v>
      </c>
      <c r="B66" s="66"/>
      <c r="C66" s="73" t="s">
        <v>36</v>
      </c>
      <c r="D66" s="65"/>
      <c r="E66" s="74">
        <v>3</v>
      </c>
      <c r="F66" s="19">
        <v>38.5</v>
      </c>
      <c r="G66" s="19">
        <f t="shared" si="5"/>
        <v>0</v>
      </c>
      <c r="H66" s="19">
        <v>19.25</v>
      </c>
      <c r="I66" s="19">
        <f t="shared" si="6"/>
        <v>57.75</v>
      </c>
      <c r="J66" s="19">
        <f t="shared" si="7"/>
        <v>57.75</v>
      </c>
      <c r="K66" s="21">
        <f t="shared" si="4"/>
        <v>76.634250000000009</v>
      </c>
    </row>
    <row r="67" spans="1:15" ht="33.75" x14ac:dyDescent="0.45">
      <c r="A67" s="62">
        <v>2</v>
      </c>
      <c r="B67" s="66"/>
      <c r="C67" s="73" t="s">
        <v>36</v>
      </c>
      <c r="D67" s="65"/>
      <c r="E67" s="74">
        <v>3</v>
      </c>
      <c r="F67" s="19">
        <v>38.5</v>
      </c>
      <c r="G67" s="19">
        <f t="shared" si="5"/>
        <v>0</v>
      </c>
      <c r="H67" s="19">
        <v>19.25</v>
      </c>
      <c r="I67" s="19">
        <f t="shared" si="6"/>
        <v>57.75</v>
      </c>
      <c r="J67" s="19">
        <f t="shared" si="7"/>
        <v>57.75</v>
      </c>
      <c r="K67" s="21">
        <f t="shared" si="4"/>
        <v>76.634250000000009</v>
      </c>
    </row>
    <row r="68" spans="1:15" ht="33.75" x14ac:dyDescent="0.45">
      <c r="A68" s="62">
        <v>2</v>
      </c>
      <c r="B68" s="66"/>
      <c r="C68" s="73" t="s">
        <v>36</v>
      </c>
      <c r="D68" s="65"/>
      <c r="E68" s="74">
        <v>3</v>
      </c>
      <c r="F68" s="19">
        <v>38.5</v>
      </c>
      <c r="G68" s="19">
        <f t="shared" si="5"/>
        <v>0</v>
      </c>
      <c r="H68" s="19">
        <v>19.25</v>
      </c>
      <c r="I68" s="19">
        <f t="shared" si="6"/>
        <v>57.75</v>
      </c>
      <c r="J68" s="19">
        <f t="shared" si="7"/>
        <v>57.75</v>
      </c>
      <c r="K68" s="21">
        <f t="shared" si="4"/>
        <v>76.634250000000009</v>
      </c>
    </row>
    <row r="69" spans="1:15" ht="33.75" x14ac:dyDescent="0.45">
      <c r="A69" s="62">
        <v>2</v>
      </c>
      <c r="B69" s="66"/>
      <c r="C69" s="73" t="s">
        <v>36</v>
      </c>
      <c r="D69" s="65"/>
      <c r="E69" s="74">
        <v>3</v>
      </c>
      <c r="F69" s="19">
        <v>38.5</v>
      </c>
      <c r="G69" s="19">
        <f t="shared" si="5"/>
        <v>0</v>
      </c>
      <c r="H69" s="19">
        <v>19.25</v>
      </c>
      <c r="I69" s="19">
        <f t="shared" si="6"/>
        <v>57.75</v>
      </c>
      <c r="J69" s="19">
        <f t="shared" si="7"/>
        <v>57.75</v>
      </c>
      <c r="K69" s="21">
        <f t="shared" si="4"/>
        <v>76.634250000000009</v>
      </c>
    </row>
    <row r="70" spans="1:15" ht="33.75" x14ac:dyDescent="0.45">
      <c r="A70" s="62">
        <v>2</v>
      </c>
      <c r="B70" s="66"/>
      <c r="C70" s="73" t="s">
        <v>36</v>
      </c>
      <c r="D70" s="65"/>
      <c r="E70" s="74">
        <v>3</v>
      </c>
      <c r="F70" s="19">
        <v>38.5</v>
      </c>
      <c r="G70" s="19">
        <f t="shared" si="5"/>
        <v>0</v>
      </c>
      <c r="H70" s="19">
        <v>19.25</v>
      </c>
      <c r="I70" s="19">
        <f t="shared" si="6"/>
        <v>57.75</v>
      </c>
      <c r="J70" s="19">
        <f t="shared" si="7"/>
        <v>57.75</v>
      </c>
      <c r="K70" s="21">
        <f t="shared" si="4"/>
        <v>76.634250000000009</v>
      </c>
    </row>
    <row r="71" spans="1:15" ht="33.75" x14ac:dyDescent="0.45">
      <c r="A71" s="62"/>
      <c r="B71" s="66"/>
      <c r="C71" s="73" t="s">
        <v>37</v>
      </c>
      <c r="D71" s="65"/>
      <c r="E71" s="74">
        <v>5</v>
      </c>
      <c r="F71" s="19">
        <v>38.5</v>
      </c>
      <c r="G71" s="19">
        <f t="shared" si="5"/>
        <v>0</v>
      </c>
      <c r="H71" s="19">
        <v>19.25</v>
      </c>
      <c r="I71" s="19">
        <f t="shared" si="6"/>
        <v>96.25</v>
      </c>
      <c r="J71" s="19">
        <f t="shared" si="7"/>
        <v>96.25</v>
      </c>
      <c r="K71" s="21">
        <f t="shared" si="4"/>
        <v>127.72375</v>
      </c>
    </row>
    <row r="72" spans="1:15" ht="33" x14ac:dyDescent="0.45">
      <c r="A72" s="62">
        <v>5</v>
      </c>
      <c r="B72" s="66"/>
      <c r="C72" s="75" t="s">
        <v>38</v>
      </c>
      <c r="D72" s="65"/>
      <c r="E72" s="65">
        <v>5</v>
      </c>
      <c r="F72" s="19">
        <v>38.5</v>
      </c>
      <c r="G72" s="19">
        <f t="shared" si="5"/>
        <v>0</v>
      </c>
      <c r="H72" s="19">
        <v>19.25</v>
      </c>
      <c r="I72" s="19">
        <f t="shared" si="6"/>
        <v>96.25</v>
      </c>
      <c r="J72" s="19">
        <f t="shared" si="7"/>
        <v>96.25</v>
      </c>
      <c r="K72" s="21">
        <f t="shared" si="4"/>
        <v>127.72375</v>
      </c>
    </row>
    <row r="73" spans="1:15" ht="33" x14ac:dyDescent="0.45">
      <c r="A73" s="62">
        <v>5</v>
      </c>
      <c r="B73" s="66"/>
      <c r="C73" s="75" t="s">
        <v>38</v>
      </c>
      <c r="D73" s="65"/>
      <c r="E73" s="65">
        <v>5</v>
      </c>
      <c r="F73" s="19">
        <v>38.5</v>
      </c>
      <c r="G73" s="19">
        <f t="shared" si="5"/>
        <v>0</v>
      </c>
      <c r="H73" s="19">
        <v>19.25</v>
      </c>
      <c r="I73" s="19">
        <f t="shared" si="6"/>
        <v>96.25</v>
      </c>
      <c r="J73" s="19">
        <f t="shared" si="7"/>
        <v>96.25</v>
      </c>
      <c r="K73" s="21">
        <f t="shared" si="4"/>
        <v>127.72375</v>
      </c>
    </row>
    <row r="74" spans="1:15" ht="33" x14ac:dyDescent="0.45">
      <c r="A74" s="76"/>
      <c r="B74" s="66"/>
      <c r="C74" s="75" t="s">
        <v>39</v>
      </c>
      <c r="D74" s="65"/>
      <c r="E74" s="65">
        <v>5</v>
      </c>
      <c r="F74" s="19">
        <v>38.5</v>
      </c>
      <c r="G74" s="19">
        <f t="shared" si="5"/>
        <v>0</v>
      </c>
      <c r="H74" s="19">
        <v>19.25</v>
      </c>
      <c r="I74" s="19">
        <f t="shared" si="6"/>
        <v>96.25</v>
      </c>
      <c r="J74" s="19">
        <f t="shared" si="7"/>
        <v>96.25</v>
      </c>
      <c r="K74" s="21">
        <f t="shared" si="4"/>
        <v>127.72375</v>
      </c>
    </row>
    <row r="75" spans="1:15" ht="33" x14ac:dyDescent="0.45">
      <c r="A75" s="76"/>
      <c r="B75" s="66"/>
      <c r="C75" s="75" t="s">
        <v>39</v>
      </c>
      <c r="D75" s="65"/>
      <c r="E75" s="65">
        <v>5</v>
      </c>
      <c r="F75" s="19">
        <v>38.5</v>
      </c>
      <c r="G75" s="19">
        <f t="shared" si="5"/>
        <v>0</v>
      </c>
      <c r="H75" s="19">
        <v>19.25</v>
      </c>
      <c r="I75" s="19">
        <f t="shared" si="6"/>
        <v>96.25</v>
      </c>
      <c r="J75" s="19">
        <f t="shared" si="7"/>
        <v>96.25</v>
      </c>
      <c r="K75" s="21">
        <f t="shared" si="4"/>
        <v>127.72375</v>
      </c>
      <c r="M75" s="19">
        <f>+M13-J85</f>
        <v>613.17900000000009</v>
      </c>
    </row>
    <row r="76" spans="1:15" ht="33" x14ac:dyDescent="0.45">
      <c r="A76" s="76"/>
      <c r="B76" s="66"/>
      <c r="C76" s="75" t="s">
        <v>39</v>
      </c>
      <c r="D76" s="65"/>
      <c r="E76" s="65">
        <v>5</v>
      </c>
      <c r="F76" s="19">
        <v>38.5</v>
      </c>
      <c r="G76" s="19">
        <f t="shared" si="5"/>
        <v>0</v>
      </c>
      <c r="H76" s="19">
        <v>19.25</v>
      </c>
      <c r="I76" s="19">
        <f t="shared" si="6"/>
        <v>96.25</v>
      </c>
      <c r="J76" s="19">
        <f t="shared" si="7"/>
        <v>96.25</v>
      </c>
      <c r="K76" s="21">
        <f t="shared" si="4"/>
        <v>127.72375</v>
      </c>
    </row>
    <row r="77" spans="1:15" ht="49.5" customHeight="1" x14ac:dyDescent="0.45">
      <c r="A77" s="52"/>
      <c r="B77" s="53"/>
      <c r="C77" s="77" t="s">
        <v>40</v>
      </c>
      <c r="D77" s="78"/>
      <c r="E77" s="79"/>
      <c r="F77" s="80"/>
      <c r="G77" s="80"/>
      <c r="H77" s="80"/>
      <c r="I77" s="80"/>
      <c r="J77" s="81">
        <f>SUM(J14:J76)</f>
        <v>6660.5</v>
      </c>
      <c r="K77" s="82">
        <f t="shared" si="4"/>
        <v>8838.4835000000003</v>
      </c>
    </row>
    <row r="78" spans="1:15" ht="55.5" customHeight="1" x14ac:dyDescent="0.45">
      <c r="A78" s="83"/>
      <c r="B78" s="84"/>
      <c r="C78" s="85"/>
      <c r="D78" s="86"/>
      <c r="E78" s="87"/>
      <c r="F78" s="88"/>
      <c r="G78" s="88"/>
      <c r="H78" s="88"/>
      <c r="I78" s="88"/>
      <c r="J78" s="88"/>
      <c r="K78" s="89"/>
    </row>
    <row r="79" spans="1:15" customFormat="1" ht="33" x14ac:dyDescent="0.45">
      <c r="A79" s="90"/>
      <c r="B79" s="91"/>
      <c r="C79" s="92" t="s">
        <v>41</v>
      </c>
      <c r="D79" s="93"/>
      <c r="E79" s="24">
        <v>20</v>
      </c>
      <c r="F79" s="26">
        <v>38.5</v>
      </c>
      <c r="G79" s="26">
        <f>D79*F79</f>
        <v>0</v>
      </c>
      <c r="H79" s="26">
        <v>19.25</v>
      </c>
      <c r="I79" s="26">
        <f>E79*H79</f>
        <v>385</v>
      </c>
      <c r="J79" s="28">
        <f>G79+I79</f>
        <v>385</v>
      </c>
      <c r="K79" s="94">
        <f>J79+(J79*32.7%)</f>
        <v>510.89499999999998</v>
      </c>
      <c r="L79" s="6"/>
      <c r="M79" s="6"/>
      <c r="N79" s="6"/>
      <c r="O79" s="6"/>
    </row>
    <row r="80" spans="1:15" customFormat="1" ht="33" x14ac:dyDescent="0.45">
      <c r="A80" s="90"/>
      <c r="B80" s="91"/>
      <c r="C80" s="92" t="s">
        <v>42</v>
      </c>
      <c r="D80" s="93"/>
      <c r="E80" s="24">
        <v>29</v>
      </c>
      <c r="F80" s="26">
        <v>38.5</v>
      </c>
      <c r="G80" s="26">
        <f>D80*F80</f>
        <v>0</v>
      </c>
      <c r="H80" s="26">
        <v>19.25</v>
      </c>
      <c r="I80" s="26">
        <f>E80*H80</f>
        <v>558.25</v>
      </c>
      <c r="J80" s="28">
        <f>G80+I80</f>
        <v>558.25</v>
      </c>
      <c r="K80" s="94">
        <f>J80+(J80*32.7%)</f>
        <v>740.79774999999995</v>
      </c>
      <c r="L80" s="6"/>
      <c r="M80" s="6"/>
      <c r="N80" s="6"/>
      <c r="O80" s="6"/>
    </row>
    <row r="81" spans="1:15" customFormat="1" ht="33" x14ac:dyDescent="0.45">
      <c r="A81" s="90"/>
      <c r="B81" s="91"/>
      <c r="C81" s="92" t="s">
        <v>101</v>
      </c>
      <c r="D81" s="93"/>
      <c r="E81" s="24">
        <v>50</v>
      </c>
      <c r="F81" s="26">
        <v>38.5</v>
      </c>
      <c r="G81" s="26">
        <f>D81*F81</f>
        <v>0</v>
      </c>
      <c r="H81" s="26">
        <v>19.25</v>
      </c>
      <c r="I81" s="26">
        <f>E81*H81</f>
        <v>962.5</v>
      </c>
      <c r="J81" s="28">
        <f>G81+I81</f>
        <v>962.5</v>
      </c>
      <c r="K81" s="94">
        <f>J81+(J81*32.7%)</f>
        <v>1277.2375</v>
      </c>
      <c r="L81" s="6"/>
      <c r="M81" s="6"/>
      <c r="N81" s="6"/>
      <c r="O81" s="6"/>
    </row>
    <row r="82" spans="1:15" ht="33" x14ac:dyDescent="0.45">
      <c r="A82" s="90"/>
      <c r="B82" s="91"/>
      <c r="C82" s="92" t="s">
        <v>43</v>
      </c>
      <c r="D82" s="93"/>
      <c r="E82" s="24"/>
      <c r="F82" s="26">
        <v>38.5</v>
      </c>
      <c r="G82" s="26">
        <f>D82*F82</f>
        <v>0</v>
      </c>
      <c r="H82" s="26">
        <v>19.25</v>
      </c>
      <c r="I82" s="26">
        <f>E82*H82</f>
        <v>0</v>
      </c>
      <c r="J82" s="28">
        <f>G82+I82</f>
        <v>0</v>
      </c>
      <c r="K82" s="94">
        <f>J82+(J82*32.7%)</f>
        <v>0</v>
      </c>
    </row>
    <row r="83" spans="1:15" ht="33.75" x14ac:dyDescent="0.45">
      <c r="A83" s="95"/>
      <c r="B83" s="96"/>
      <c r="C83" s="97" t="s">
        <v>44</v>
      </c>
      <c r="D83" s="98"/>
      <c r="E83" s="78"/>
      <c r="F83" s="99"/>
      <c r="G83" s="99"/>
      <c r="H83" s="99"/>
      <c r="I83" s="99"/>
      <c r="J83" s="81">
        <f>SUM(J79:J82)</f>
        <v>1905.75</v>
      </c>
      <c r="K83" s="100">
        <f>SUM(K79:K81)</f>
        <v>2528.9302499999999</v>
      </c>
    </row>
    <row r="84" spans="1:15" ht="33" x14ac:dyDescent="0.45">
      <c r="A84" s="101"/>
      <c r="B84" s="102"/>
      <c r="C84" s="103"/>
      <c r="D84" s="86"/>
      <c r="E84" s="86"/>
      <c r="F84" s="104"/>
      <c r="G84" s="104"/>
      <c r="H84" s="104"/>
      <c r="I84" s="104"/>
      <c r="J84" s="104"/>
      <c r="K84" s="104"/>
    </row>
    <row r="85" spans="1:15" ht="33.75" x14ac:dyDescent="0.5">
      <c r="A85" s="105"/>
      <c r="B85" s="106"/>
      <c r="C85" s="215" t="s">
        <v>45</v>
      </c>
      <c r="D85" s="215"/>
      <c r="E85" s="215"/>
      <c r="F85" s="215"/>
      <c r="G85" s="215"/>
      <c r="H85" s="215"/>
      <c r="I85" s="215"/>
      <c r="J85" s="107">
        <f>+J5+J12+J77+J83</f>
        <v>16843.75</v>
      </c>
      <c r="K85" s="108">
        <f>+K5+K12+K77</f>
        <v>19822.726000000002</v>
      </c>
    </row>
    <row r="86" spans="1:15" ht="33.75" x14ac:dyDescent="0.5">
      <c r="A86" s="1"/>
      <c r="B86" s="109"/>
      <c r="C86" s="110"/>
      <c r="D86" s="2"/>
      <c r="E86" s="2"/>
      <c r="F86" s="2"/>
      <c r="G86" s="2"/>
      <c r="H86" s="2"/>
      <c r="I86" s="2"/>
      <c r="J86" s="111"/>
      <c r="K86" s="112"/>
    </row>
    <row r="87" spans="1:15" ht="33.75" x14ac:dyDescent="0.5">
      <c r="A87" s="1"/>
      <c r="B87" s="109"/>
      <c r="C87" s="110"/>
      <c r="D87" s="2"/>
      <c r="E87" s="2"/>
      <c r="F87" s="2"/>
      <c r="G87" s="2"/>
      <c r="H87" s="2"/>
      <c r="I87" s="2"/>
      <c r="J87" s="111"/>
      <c r="K87" s="112"/>
    </row>
    <row r="88" spans="1:15" ht="33.75" x14ac:dyDescent="0.5">
      <c r="A88" s="1"/>
      <c r="B88" s="109"/>
      <c r="C88" s="110"/>
      <c r="D88" s="216" t="s">
        <v>46</v>
      </c>
      <c r="E88" s="216"/>
      <c r="F88" s="216"/>
      <c r="G88" s="216"/>
      <c r="H88" s="216"/>
      <c r="I88" s="216"/>
      <c r="J88" s="113">
        <f>+J5+J12+J77</f>
        <v>14938</v>
      </c>
      <c r="K88" s="114"/>
    </row>
    <row r="89" spans="1:15" ht="33.75" x14ac:dyDescent="0.5">
      <c r="A89" s="1"/>
      <c r="B89" s="109"/>
      <c r="C89" s="110"/>
      <c r="D89" s="217"/>
      <c r="E89" s="217"/>
      <c r="F89" s="217"/>
      <c r="G89" s="217"/>
      <c r="H89" s="217"/>
      <c r="I89" s="217"/>
      <c r="J89" s="217"/>
      <c r="K89" s="112"/>
    </row>
    <row r="90" spans="1:15" ht="34.5" x14ac:dyDescent="0.5">
      <c r="A90" s="1"/>
      <c r="B90" s="109"/>
      <c r="C90" s="110"/>
      <c r="D90" s="218" t="s">
        <v>47</v>
      </c>
      <c r="E90" s="218"/>
      <c r="F90" s="218"/>
      <c r="G90" s="218"/>
      <c r="H90" s="218"/>
      <c r="I90" s="218"/>
      <c r="J90" s="115">
        <f>+M13-J5-J12-J77-J83</f>
        <v>613.17900000000009</v>
      </c>
      <c r="K90" s="114"/>
      <c r="M90" s="116" t="s">
        <v>48</v>
      </c>
      <c r="N90" s="117" t="s">
        <v>19</v>
      </c>
      <c r="O90" s="117" t="s">
        <v>20</v>
      </c>
    </row>
    <row r="91" spans="1:15" ht="35.25" x14ac:dyDescent="0.5">
      <c r="A91" s="1"/>
      <c r="B91" s="109"/>
      <c r="C91" s="110"/>
      <c r="D91" s="118"/>
      <c r="E91" s="118"/>
      <c r="F91" s="118"/>
      <c r="G91" s="118"/>
      <c r="H91" s="118"/>
      <c r="I91" s="118"/>
      <c r="J91" s="119"/>
      <c r="K91" s="112"/>
      <c r="M91" s="120">
        <f>+J90</f>
        <v>613.17900000000009</v>
      </c>
      <c r="N91" s="120">
        <v>19.25</v>
      </c>
      <c r="O91" s="121">
        <f>+M91/N91</f>
        <v>31.85345454545455</v>
      </c>
    </row>
    <row r="92" spans="1:15" ht="33.75" x14ac:dyDescent="0.5">
      <c r="A92" s="1"/>
      <c r="B92" s="109"/>
      <c r="C92" s="110"/>
      <c r="D92" s="118"/>
      <c r="E92" s="118"/>
      <c r="F92" s="118"/>
      <c r="G92" s="118"/>
      <c r="H92" s="118"/>
      <c r="I92" s="118"/>
      <c r="J92" s="119"/>
      <c r="K92" s="112"/>
    </row>
    <row r="93" spans="1:15" ht="33" x14ac:dyDescent="0.45">
      <c r="A93" s="1"/>
      <c r="B93" s="109"/>
      <c r="C93" s="85"/>
      <c r="D93" s="86"/>
      <c r="E93" s="86"/>
      <c r="F93" s="104"/>
      <c r="G93" s="104"/>
      <c r="H93" s="104"/>
      <c r="I93" s="104"/>
      <c r="J93" s="104"/>
      <c r="K93" s="104"/>
    </row>
    <row r="94" spans="1:15" ht="33.75" x14ac:dyDescent="0.5">
      <c r="A94" s="1"/>
      <c r="B94" s="122"/>
      <c r="C94" s="219" t="s">
        <v>49</v>
      </c>
      <c r="D94" s="219"/>
      <c r="E94" s="219"/>
      <c r="F94" s="219"/>
      <c r="G94" s="219"/>
      <c r="H94" s="219"/>
      <c r="I94" s="219"/>
      <c r="J94" s="219"/>
      <c r="K94" s="219"/>
    </row>
    <row r="95" spans="1:15" ht="33" x14ac:dyDescent="0.45">
      <c r="A95" s="1"/>
      <c r="B95" s="123" t="s">
        <v>50</v>
      </c>
      <c r="C95" s="124" t="s">
        <v>51</v>
      </c>
      <c r="D95" s="125"/>
      <c r="E95" s="126">
        <v>31</v>
      </c>
      <c r="F95" s="127">
        <v>38.5</v>
      </c>
      <c r="G95" s="127">
        <f>D95*F95</f>
        <v>0</v>
      </c>
      <c r="H95" s="127">
        <v>19.25</v>
      </c>
      <c r="I95" s="127">
        <f>E95*H95</f>
        <v>596.75</v>
      </c>
      <c r="J95" s="127">
        <f>G95+I95</f>
        <v>596.75</v>
      </c>
      <c r="K95" s="128">
        <f>J95+(J95*32.7%)</f>
        <v>791.88724999999999</v>
      </c>
    </row>
    <row r="96" spans="1:15" ht="33" x14ac:dyDescent="0.45">
      <c r="A96" s="1"/>
      <c r="B96" s="129">
        <f>+A105</f>
        <v>2394.13</v>
      </c>
      <c r="C96" s="130" t="s">
        <v>52</v>
      </c>
      <c r="D96" s="131"/>
      <c r="E96" s="132">
        <v>31</v>
      </c>
      <c r="F96" s="133">
        <v>38.5</v>
      </c>
      <c r="G96" s="133">
        <f>D96*F96</f>
        <v>0</v>
      </c>
      <c r="H96" s="127">
        <v>19.25</v>
      </c>
      <c r="I96" s="133">
        <f>E96*H96</f>
        <v>596.75</v>
      </c>
      <c r="J96" s="133">
        <f>G96+I96</f>
        <v>596.75</v>
      </c>
      <c r="K96" s="134">
        <f>J96+(J96*32.7%)</f>
        <v>791.88724999999999</v>
      </c>
    </row>
    <row r="97" spans="1:13" ht="42" customHeight="1" x14ac:dyDescent="0.45">
      <c r="A97" s="1"/>
      <c r="B97" s="135" t="s">
        <v>53</v>
      </c>
      <c r="C97" s="130" t="s">
        <v>54</v>
      </c>
      <c r="D97" s="131"/>
      <c r="E97" s="132">
        <v>31</v>
      </c>
      <c r="F97" s="133">
        <v>38.5</v>
      </c>
      <c r="G97" s="133">
        <f>D97*F97</f>
        <v>0</v>
      </c>
      <c r="H97" s="127">
        <v>19.25</v>
      </c>
      <c r="I97" s="133">
        <f>E97*H97</f>
        <v>596.75</v>
      </c>
      <c r="J97" s="133">
        <f>G97+I97</f>
        <v>596.75</v>
      </c>
      <c r="K97" s="134">
        <f>J97+(J97*32.7%)</f>
        <v>791.88724999999999</v>
      </c>
    </row>
    <row r="98" spans="1:13" ht="47.85" customHeight="1" x14ac:dyDescent="0.45">
      <c r="A98" s="1"/>
      <c r="B98" s="136">
        <f>+B96/19.25</f>
        <v>124.37038961038962</v>
      </c>
      <c r="C98" s="137" t="s">
        <v>55</v>
      </c>
      <c r="D98" s="138"/>
      <c r="E98" s="139">
        <v>31</v>
      </c>
      <c r="F98" s="140">
        <v>38.5</v>
      </c>
      <c r="G98" s="140">
        <f>D98*F98</f>
        <v>0</v>
      </c>
      <c r="H98" s="127">
        <v>19.25</v>
      </c>
      <c r="I98" s="140">
        <f>E98*H98</f>
        <v>596.75</v>
      </c>
      <c r="J98" s="140">
        <f>G98+I98</f>
        <v>596.75</v>
      </c>
      <c r="K98" s="141">
        <f>J98+(J98*32.7%)</f>
        <v>791.88724999999999</v>
      </c>
      <c r="M98" s="142" t="s">
        <v>56</v>
      </c>
    </row>
    <row r="99" spans="1:13" ht="33" x14ac:dyDescent="0.45">
      <c r="A99" s="1"/>
      <c r="B99" s="143"/>
      <c r="C99" s="144" t="s">
        <v>12</v>
      </c>
      <c r="D99" s="144"/>
      <c r="E99" s="144"/>
      <c r="F99" s="144"/>
      <c r="G99" s="144"/>
      <c r="H99" s="144"/>
      <c r="I99" s="145"/>
      <c r="J99" s="146">
        <f>SUM(J95:J98)</f>
        <v>2387</v>
      </c>
      <c r="K99" s="147">
        <f>J99+(J99*32.7%)</f>
        <v>3167.549</v>
      </c>
      <c r="M99" s="148">
        <f>+B96-J99</f>
        <v>7.1300000000001091</v>
      </c>
    </row>
    <row r="100" spans="1:13" ht="33" x14ac:dyDescent="0.45">
      <c r="A100" s="1"/>
      <c r="B100" s="149"/>
      <c r="C100" s="150"/>
      <c r="D100" s="86"/>
      <c r="E100" s="86"/>
      <c r="F100" s="104"/>
      <c r="G100" s="104"/>
      <c r="H100" s="104"/>
      <c r="I100" s="104"/>
      <c r="J100" s="104"/>
      <c r="K100" s="104"/>
    </row>
    <row r="101" spans="1:13" ht="63.75" customHeight="1" x14ac:dyDescent="0.45">
      <c r="A101" s="220"/>
      <c r="B101" s="220"/>
      <c r="C101" s="103"/>
      <c r="D101" s="221"/>
      <c r="E101" s="221"/>
      <c r="F101" s="221"/>
      <c r="G101" s="221"/>
      <c r="H101" s="221"/>
      <c r="I101" s="221"/>
      <c r="J101" s="221"/>
      <c r="K101" s="86"/>
    </row>
    <row r="102" spans="1:13" ht="67.5" x14ac:dyDescent="0.45">
      <c r="A102" s="151">
        <v>25853.19</v>
      </c>
      <c r="B102" s="152" t="s">
        <v>57</v>
      </c>
      <c r="C102" s="103"/>
      <c r="D102" s="222"/>
      <c r="E102" s="222"/>
      <c r="F102" s="222"/>
      <c r="G102" s="222"/>
      <c r="H102" s="222"/>
      <c r="I102" s="222"/>
      <c r="J102" s="104"/>
      <c r="K102" s="86"/>
    </row>
    <row r="103" spans="1:13" ht="52.5" customHeight="1" x14ac:dyDescent="0.2">
      <c r="A103" s="153" t="s">
        <v>50</v>
      </c>
      <c r="B103" s="154" t="s">
        <v>58</v>
      </c>
      <c r="C103" s="155" t="s">
        <v>59</v>
      </c>
      <c r="D103" s="223" t="s">
        <v>60</v>
      </c>
      <c r="E103" s="223"/>
      <c r="F103" s="223"/>
      <c r="G103" s="223"/>
      <c r="H103" s="223"/>
      <c r="I103" s="223"/>
      <c r="J103" s="224" t="s">
        <v>61</v>
      </c>
      <c r="K103" s="224"/>
      <c r="L103" s="223" t="s">
        <v>62</v>
      </c>
      <c r="M103" s="223"/>
    </row>
    <row r="104" spans="1:13" ht="61.15" customHeight="1" x14ac:dyDescent="0.2">
      <c r="A104" s="156">
        <v>17467.52</v>
      </c>
      <c r="B104" s="157" t="s">
        <v>63</v>
      </c>
      <c r="C104" s="155">
        <f>2100+260.1</f>
        <v>2360.1</v>
      </c>
      <c r="D104" s="225">
        <f>A102-C104-A107</f>
        <v>22732.81</v>
      </c>
      <c r="E104" s="225"/>
      <c r="F104" s="225"/>
      <c r="G104" s="225"/>
      <c r="H104" s="225"/>
      <c r="I104" s="225"/>
      <c r="J104" s="226">
        <f>+D104*0.7</f>
        <v>15912.967000000001</v>
      </c>
      <c r="K104" s="226"/>
      <c r="L104" s="227">
        <f>+D104*0.3</f>
        <v>6819.8429999999998</v>
      </c>
      <c r="M104" s="227"/>
    </row>
    <row r="105" spans="1:13" ht="66" x14ac:dyDescent="0.45">
      <c r="A105" s="156">
        <v>2394.13</v>
      </c>
      <c r="B105" s="157" t="s">
        <v>64</v>
      </c>
      <c r="C105" s="158"/>
      <c r="D105" s="159"/>
      <c r="E105" s="159"/>
      <c r="G105" s="159"/>
      <c r="H105" s="159"/>
      <c r="I105" s="159"/>
      <c r="J105" s="228"/>
      <c r="K105" s="228"/>
      <c r="L105" s="228"/>
      <c r="M105" s="228"/>
    </row>
    <row r="106" spans="1:13" ht="66" x14ac:dyDescent="0.5">
      <c r="A106" s="156">
        <v>1022.22</v>
      </c>
      <c r="B106" s="157" t="s">
        <v>65</v>
      </c>
      <c r="C106" s="158"/>
      <c r="D106" s="159"/>
      <c r="E106" s="159"/>
      <c r="F106" s="159"/>
      <c r="G106" s="159"/>
      <c r="H106" s="159"/>
      <c r="I106" s="160"/>
      <c r="J106" s="228"/>
      <c r="K106" s="228"/>
      <c r="L106" s="228"/>
      <c r="M106" s="228"/>
    </row>
    <row r="107" spans="1:13" ht="66" x14ac:dyDescent="0.5">
      <c r="A107" s="156">
        <v>760.28</v>
      </c>
      <c r="B107" s="157" t="s">
        <v>66</v>
      </c>
      <c r="C107" s="161" t="s">
        <v>67</v>
      </c>
      <c r="D107" s="159"/>
      <c r="E107" s="159"/>
      <c r="F107" s="159"/>
      <c r="G107" s="159"/>
      <c r="H107" s="159"/>
      <c r="I107" s="160"/>
      <c r="J107" s="228"/>
      <c r="K107" s="228"/>
      <c r="L107" s="228"/>
      <c r="M107" s="228"/>
    </row>
    <row r="108" spans="1:13" ht="99" x14ac:dyDescent="0.45">
      <c r="A108" s="156">
        <v>256.39999999999998</v>
      </c>
      <c r="B108" s="157" t="s">
        <v>68</v>
      </c>
      <c r="C108" s="158"/>
      <c r="D108" s="159"/>
      <c r="E108" s="159"/>
      <c r="F108" s="159"/>
      <c r="G108" s="159"/>
      <c r="H108" s="159"/>
      <c r="I108" s="159"/>
      <c r="J108" s="228"/>
      <c r="K108" s="228"/>
      <c r="L108" s="228"/>
      <c r="M108" s="228"/>
    </row>
    <row r="109" spans="1:13" ht="99" x14ac:dyDescent="0.2">
      <c r="A109" s="156">
        <v>23.19</v>
      </c>
      <c r="B109" s="157" t="s">
        <v>69</v>
      </c>
      <c r="C109" s="158"/>
      <c r="D109" s="162"/>
      <c r="E109" s="162"/>
      <c r="F109" s="162"/>
      <c r="G109" s="162"/>
      <c r="H109" s="162"/>
      <c r="I109" s="162"/>
      <c r="J109" s="229"/>
      <c r="K109" s="229"/>
      <c r="L109" s="229"/>
      <c r="M109" s="229"/>
    </row>
    <row r="110" spans="1:13" ht="107.25" customHeight="1" x14ac:dyDescent="0.2">
      <c r="A110" s="163">
        <v>3929.45</v>
      </c>
      <c r="B110" s="164" t="s">
        <v>70</v>
      </c>
      <c r="C110" s="165">
        <f>+A110*0.7</f>
        <v>2750.6149999999998</v>
      </c>
      <c r="D110" s="230">
        <f>+A110*0.3</f>
        <v>1178.8349999999998</v>
      </c>
      <c r="E110" s="230"/>
      <c r="F110" s="230"/>
      <c r="J110" s="231"/>
      <c r="K110" s="231"/>
      <c r="L110" s="231"/>
      <c r="M110" s="231"/>
    </row>
    <row r="111" spans="1:13" ht="33.75" x14ac:dyDescent="0.2">
      <c r="A111" s="1"/>
      <c r="B111" s="109"/>
      <c r="C111" s="158"/>
      <c r="D111" s="165"/>
      <c r="E111" s="166"/>
      <c r="F111" s="166"/>
      <c r="G111" s="166"/>
      <c r="H111" s="166"/>
      <c r="I111" s="166"/>
    </row>
    <row r="112" spans="1:13" ht="67.5" x14ac:dyDescent="0.55000000000000004">
      <c r="A112" s="167">
        <f>SUM(A104:A111)</f>
        <v>25853.190000000002</v>
      </c>
      <c r="B112" s="168" t="s">
        <v>57</v>
      </c>
      <c r="C112" s="169"/>
      <c r="D112" s="169"/>
      <c r="E112" s="169"/>
      <c r="F112" s="169"/>
      <c r="G112" s="169"/>
      <c r="H112" s="169"/>
      <c r="I112" s="169"/>
      <c r="J112" s="235"/>
      <c r="K112" s="235"/>
      <c r="L112" s="235"/>
      <c r="M112" s="235"/>
    </row>
    <row r="113" spans="1:13" ht="30" x14ac:dyDescent="0.4">
      <c r="A113" s="170"/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</row>
    <row r="114" spans="1:13" ht="30" x14ac:dyDescent="0.4">
      <c r="A114" s="170"/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</row>
    <row r="115" spans="1:13" ht="68.25" customHeight="1" x14ac:dyDescent="0.45">
      <c r="A115" s="170"/>
      <c r="B115" s="169"/>
      <c r="C115" s="169"/>
      <c r="D115" s="232" t="s">
        <v>71</v>
      </c>
      <c r="E115" s="232"/>
      <c r="F115" s="232"/>
      <c r="G115" s="232"/>
      <c r="H115" s="232"/>
      <c r="I115" s="232"/>
      <c r="J115" s="232">
        <f>+D116*0.7</f>
        <v>4698.3719999999994</v>
      </c>
      <c r="K115" s="232"/>
      <c r="L115" s="232">
        <f>D116*0.3</f>
        <v>2013.588</v>
      </c>
      <c r="M115" s="232"/>
    </row>
    <row r="116" spans="1:13" ht="55.5" customHeight="1" x14ac:dyDescent="0.5">
      <c r="A116" s="170"/>
      <c r="B116" s="169"/>
      <c r="C116" s="169"/>
      <c r="D116" s="232">
        <v>6711.96</v>
      </c>
      <c r="E116" s="232"/>
      <c r="F116" s="232"/>
      <c r="G116" s="232"/>
      <c r="H116" s="233" t="s">
        <v>72</v>
      </c>
      <c r="I116" s="233"/>
      <c r="J116" s="234">
        <f>+J104+J115</f>
        <v>20611.339</v>
      </c>
      <c r="K116" s="234"/>
      <c r="L116" s="234">
        <f>+L104+L115</f>
        <v>8833.4310000000005</v>
      </c>
      <c r="M116" s="234"/>
    </row>
    <row r="117" spans="1:13" ht="30" x14ac:dyDescent="0.4">
      <c r="A117" s="170"/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</row>
    <row r="118" spans="1:13" ht="30" x14ac:dyDescent="0.4">
      <c r="A118" s="171"/>
      <c r="B118" s="6"/>
      <c r="C118" s="6"/>
      <c r="D118" s="169"/>
      <c r="E118" s="169"/>
      <c r="F118" s="169"/>
      <c r="G118" s="169"/>
      <c r="H118" s="169"/>
      <c r="I118" s="169"/>
      <c r="J118" s="169"/>
      <c r="K118" s="169"/>
    </row>
    <row r="119" spans="1:13" ht="65.25" customHeight="1" x14ac:dyDescent="0.2">
      <c r="A119" s="171"/>
      <c r="B119" s="6"/>
      <c r="C119" s="6"/>
    </row>
    <row r="120" spans="1:13" ht="63.4" customHeight="1" x14ac:dyDescent="0.25">
      <c r="A120" s="171"/>
      <c r="B120" s="6"/>
      <c r="C120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</row>
    <row r="121" spans="1:13" ht="54.2" customHeight="1" x14ac:dyDescent="0.2">
      <c r="A121" s="171"/>
      <c r="B121" s="6"/>
      <c r="C121" s="172"/>
      <c r="D121" s="161"/>
      <c r="E121" s="161"/>
      <c r="F121" s="161"/>
      <c r="G121" s="161"/>
      <c r="H121" s="161"/>
      <c r="I121" s="161"/>
      <c r="J121" s="161"/>
      <c r="K121" s="161"/>
      <c r="L121" s="161"/>
      <c r="M121" s="161"/>
    </row>
    <row r="122" spans="1:13" ht="55.9" customHeight="1" x14ac:dyDescent="0.2">
      <c r="A122" s="171"/>
      <c r="B122" s="6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</row>
    <row r="123" spans="1:13" ht="39.200000000000003" customHeight="1" x14ac:dyDescent="0.2">
      <c r="A123" s="171"/>
      <c r="B123" s="6"/>
      <c r="C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161"/>
    </row>
    <row r="124" spans="1:13" ht="70.900000000000006" customHeight="1" x14ac:dyDescent="0.2">
      <c r="A124" s="171"/>
      <c r="B124" s="6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</row>
    <row r="125" spans="1:13" ht="69" customHeight="1" x14ac:dyDescent="0.2">
      <c r="A125" s="171"/>
      <c r="B125" s="6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</row>
    <row r="126" spans="1:13" ht="61.5" customHeight="1" x14ac:dyDescent="0.2">
      <c r="A126" s="171"/>
      <c r="B126" s="6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161"/>
    </row>
    <row r="127" spans="1:13" ht="59.65" customHeight="1" x14ac:dyDescent="0.4">
      <c r="A127" s="170"/>
      <c r="B127" s="169"/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161"/>
    </row>
    <row r="128" spans="1:13" ht="55.9" customHeight="1" x14ac:dyDescent="0.4">
      <c r="A128" s="170"/>
      <c r="B128" s="169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</row>
    <row r="129" spans="1:13" ht="65.25" customHeight="1" x14ac:dyDescent="0.4">
      <c r="A129" s="170"/>
      <c r="B129" s="169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161"/>
    </row>
    <row r="130" spans="1:13" ht="70.900000000000006" customHeight="1" x14ac:dyDescent="0.4">
      <c r="A130" s="170"/>
      <c r="B130" s="169"/>
      <c r="C130" s="172"/>
      <c r="D130" s="161"/>
      <c r="E130" s="161"/>
      <c r="F130" s="161"/>
      <c r="G130" s="161"/>
      <c r="H130" s="161"/>
      <c r="I130" s="161"/>
      <c r="J130" s="161"/>
      <c r="K130" s="161"/>
      <c r="L130" s="161"/>
      <c r="M130" s="161"/>
    </row>
    <row r="131" spans="1:13" ht="67.150000000000006" customHeight="1" x14ac:dyDescent="0.4">
      <c r="A131" s="170"/>
      <c r="B131" s="169"/>
      <c r="C131" s="161"/>
      <c r="D131" s="161"/>
      <c r="E131" s="161"/>
      <c r="F131" s="161"/>
      <c r="G131" s="161"/>
      <c r="H131" s="161"/>
      <c r="I131" s="161"/>
      <c r="J131" s="161"/>
      <c r="K131" s="161"/>
      <c r="L131" s="161"/>
      <c r="M131" s="161"/>
    </row>
    <row r="132" spans="1:13" ht="67.150000000000006" customHeight="1" x14ac:dyDescent="0.4">
      <c r="A132" s="170"/>
      <c r="B132" s="169"/>
      <c r="C132" s="161"/>
      <c r="D132" s="161"/>
      <c r="E132" s="161"/>
      <c r="F132" s="161"/>
      <c r="G132" s="161"/>
      <c r="H132" s="161"/>
      <c r="I132" s="161"/>
      <c r="J132" s="161"/>
      <c r="K132" s="161"/>
      <c r="L132" s="161"/>
      <c r="M132" s="161"/>
    </row>
    <row r="133" spans="1:13" ht="33" x14ac:dyDescent="0.4">
      <c r="A133" s="170"/>
      <c r="B133" s="169"/>
      <c r="C133" s="161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</row>
    <row r="134" spans="1:13" ht="30" x14ac:dyDescent="0.4">
      <c r="A134" s="170"/>
      <c r="B134" s="169"/>
      <c r="C134" s="169"/>
    </row>
    <row r="135" spans="1:13" ht="30" x14ac:dyDescent="0.4">
      <c r="A135" s="170"/>
      <c r="B135" s="169"/>
      <c r="C135" s="169"/>
    </row>
    <row r="136" spans="1:13" ht="67.150000000000006" customHeight="1" x14ac:dyDescent="0.4">
      <c r="A136" s="170"/>
      <c r="B136" s="169"/>
      <c r="C136" s="161"/>
      <c r="D136" s="161"/>
      <c r="E136" s="161"/>
      <c r="F136" s="161"/>
      <c r="G136" s="161"/>
      <c r="H136" s="161"/>
      <c r="I136" s="161"/>
      <c r="J136" s="161"/>
      <c r="K136" s="161"/>
      <c r="L136" s="161"/>
      <c r="M136" s="161"/>
    </row>
    <row r="137" spans="1:13" ht="67.150000000000006" customHeight="1" x14ac:dyDescent="0.4">
      <c r="A137" s="170"/>
      <c r="B137" s="169"/>
      <c r="C137" s="161"/>
      <c r="D137" s="161"/>
      <c r="E137" s="161"/>
      <c r="F137" s="161"/>
      <c r="G137" s="161"/>
      <c r="H137" s="161"/>
      <c r="I137" s="161"/>
      <c r="J137" s="161"/>
      <c r="K137" s="161"/>
      <c r="L137" s="161"/>
      <c r="M137" s="161"/>
    </row>
    <row r="138" spans="1:13" ht="33" x14ac:dyDescent="0.4">
      <c r="A138" s="170"/>
      <c r="B138" s="169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  <c r="M138" s="161"/>
    </row>
    <row r="139" spans="1:13" ht="30" x14ac:dyDescent="0.4">
      <c r="A139" s="170"/>
      <c r="B139" s="169"/>
      <c r="C139" s="169"/>
    </row>
    <row r="140" spans="1:13" ht="30" x14ac:dyDescent="0.4">
      <c r="A140" s="170"/>
      <c r="B140" s="169"/>
      <c r="C140" s="169"/>
    </row>
    <row r="141" spans="1:13" ht="67.150000000000006" customHeight="1" x14ac:dyDescent="0.4">
      <c r="A141" s="170"/>
      <c r="B141" s="169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  <c r="M141" s="161"/>
    </row>
    <row r="142" spans="1:13" ht="67.150000000000006" customHeight="1" x14ac:dyDescent="0.4">
      <c r="A142" s="170"/>
      <c r="B142" s="169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  <c r="M142" s="161"/>
    </row>
    <row r="143" spans="1:13" ht="33" x14ac:dyDescent="0.4">
      <c r="A143" s="170"/>
      <c r="B143" s="169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  <c r="M143" s="161"/>
    </row>
    <row r="144" spans="1:13" ht="30" x14ac:dyDescent="0.4">
      <c r="A144" s="170"/>
      <c r="B144" s="169"/>
      <c r="C144" s="169"/>
    </row>
    <row r="145" spans="1:13" ht="30" x14ac:dyDescent="0.4">
      <c r="A145" s="170"/>
      <c r="B145" s="169"/>
      <c r="C145" s="169"/>
    </row>
    <row r="146" spans="1:13" ht="67.150000000000006" customHeight="1" x14ac:dyDescent="0.4">
      <c r="A146" s="170"/>
      <c r="B146" s="169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  <c r="M146" s="161"/>
    </row>
    <row r="147" spans="1:13" ht="67.150000000000006" customHeight="1" x14ac:dyDescent="0.4">
      <c r="A147" s="170"/>
      <c r="B147" s="169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  <c r="M147" s="161"/>
    </row>
    <row r="148" spans="1:13" ht="33" x14ac:dyDescent="0.4">
      <c r="A148" s="170"/>
      <c r="B148" s="169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  <c r="M148" s="161"/>
    </row>
    <row r="149" spans="1:13" ht="30" x14ac:dyDescent="0.4">
      <c r="A149" s="170"/>
      <c r="B149" s="169"/>
      <c r="C149" s="169"/>
    </row>
    <row r="150" spans="1:13" ht="30" x14ac:dyDescent="0.4">
      <c r="A150" s="170"/>
      <c r="B150" s="169"/>
      <c r="C150" s="169"/>
    </row>
    <row r="151" spans="1:13" ht="67.150000000000006" customHeight="1" x14ac:dyDescent="0.4">
      <c r="A151" s="170"/>
      <c r="B151" s="169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  <c r="M151" s="161"/>
    </row>
    <row r="152" spans="1:13" ht="67.150000000000006" customHeight="1" x14ac:dyDescent="0.4">
      <c r="A152" s="170"/>
      <c r="B152" s="169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  <c r="M152" s="161"/>
    </row>
    <row r="153" spans="1:13" ht="33" x14ac:dyDescent="0.4">
      <c r="A153" s="170"/>
      <c r="B153" s="169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</row>
    <row r="154" spans="1:13" ht="30" x14ac:dyDescent="0.4">
      <c r="A154" s="170"/>
      <c r="B154" s="169"/>
      <c r="C154" s="169"/>
    </row>
    <row r="155" spans="1:13" ht="30" x14ac:dyDescent="0.4">
      <c r="A155" s="170"/>
      <c r="B155" s="169"/>
      <c r="C155" s="169"/>
    </row>
    <row r="156" spans="1:13" ht="67.150000000000006" customHeight="1" x14ac:dyDescent="0.4">
      <c r="A156" s="170"/>
      <c r="B156" s="169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  <c r="M156" s="161"/>
    </row>
    <row r="157" spans="1:13" ht="67.150000000000006" customHeight="1" x14ac:dyDescent="0.4">
      <c r="A157" s="170"/>
      <c r="B157" s="169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  <c r="M157" s="161"/>
    </row>
    <row r="158" spans="1:13" ht="33" x14ac:dyDescent="0.4">
      <c r="A158" s="170"/>
      <c r="B158" s="169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  <c r="M158" s="161"/>
    </row>
    <row r="159" spans="1:13" ht="30" x14ac:dyDescent="0.4">
      <c r="A159" s="170"/>
      <c r="B159" s="169"/>
      <c r="C159" s="169"/>
    </row>
    <row r="160" spans="1:13" ht="30" x14ac:dyDescent="0.4">
      <c r="A160" s="170"/>
      <c r="B160" s="169"/>
      <c r="C160" s="169"/>
    </row>
    <row r="161" spans="1:13" ht="67.150000000000006" customHeight="1" x14ac:dyDescent="0.4">
      <c r="A161" s="170"/>
      <c r="B161" s="169"/>
      <c r="C161" s="161"/>
      <c r="D161" s="161"/>
      <c r="E161" s="161"/>
      <c r="F161" s="161"/>
      <c r="G161" s="161"/>
      <c r="H161" s="161"/>
      <c r="I161" s="161"/>
      <c r="J161" s="161"/>
      <c r="K161" s="161"/>
      <c r="L161" s="161"/>
      <c r="M161" s="161"/>
    </row>
    <row r="162" spans="1:13" ht="67.150000000000006" customHeight="1" x14ac:dyDescent="0.4">
      <c r="A162" s="170"/>
      <c r="B162" s="169"/>
      <c r="C162" s="161"/>
      <c r="D162" s="161"/>
      <c r="E162" s="161"/>
      <c r="F162" s="161"/>
      <c r="G162" s="161"/>
      <c r="H162" s="161"/>
      <c r="I162" s="161"/>
      <c r="J162" s="161"/>
      <c r="K162" s="161"/>
      <c r="L162" s="161"/>
      <c r="M162" s="161"/>
    </row>
    <row r="163" spans="1:13" ht="33" x14ac:dyDescent="0.4">
      <c r="A163" s="170"/>
      <c r="B163" s="169"/>
      <c r="C163" s="161"/>
      <c r="D163" s="161"/>
      <c r="E163" s="161"/>
      <c r="F163" s="161"/>
      <c r="G163" s="161"/>
      <c r="H163" s="161"/>
      <c r="I163" s="161"/>
      <c r="J163" s="161"/>
      <c r="K163" s="161"/>
      <c r="L163" s="161"/>
      <c r="M163" s="161"/>
    </row>
    <row r="164" spans="1:13" ht="30" x14ac:dyDescent="0.4">
      <c r="A164" s="170"/>
      <c r="B164" s="169"/>
      <c r="C164" s="169"/>
    </row>
    <row r="165" spans="1:13" ht="30" x14ac:dyDescent="0.4">
      <c r="A165" s="170"/>
      <c r="B165" s="169"/>
      <c r="C165" s="169"/>
    </row>
    <row r="166" spans="1:13" ht="67.150000000000006" customHeight="1" x14ac:dyDescent="0.4">
      <c r="A166" s="170"/>
      <c r="B166" s="169"/>
      <c r="C166" s="161"/>
      <c r="D166" s="161"/>
      <c r="E166" s="161"/>
      <c r="F166" s="161"/>
      <c r="G166" s="161"/>
      <c r="H166" s="161"/>
      <c r="I166" s="161"/>
      <c r="J166" s="161"/>
      <c r="K166" s="161"/>
      <c r="L166" s="161"/>
      <c r="M166" s="161"/>
    </row>
    <row r="167" spans="1:13" ht="67.150000000000006" customHeight="1" x14ac:dyDescent="0.4">
      <c r="A167" s="170"/>
      <c r="B167" s="169"/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</row>
    <row r="168" spans="1:13" ht="33" x14ac:dyDescent="0.4">
      <c r="A168" s="170"/>
      <c r="B168" s="169"/>
      <c r="C168" s="161"/>
      <c r="D168" s="161"/>
      <c r="E168" s="161"/>
      <c r="F168" s="161"/>
      <c r="G168" s="161"/>
      <c r="H168" s="161"/>
      <c r="I168" s="161"/>
      <c r="J168" s="161"/>
      <c r="K168" s="161"/>
      <c r="L168" s="161"/>
      <c r="M168" s="161"/>
    </row>
    <row r="169" spans="1:13" ht="30" x14ac:dyDescent="0.4">
      <c r="A169" s="170"/>
      <c r="B169" s="169"/>
      <c r="C169" s="169"/>
    </row>
    <row r="170" spans="1:13" ht="30" x14ac:dyDescent="0.4">
      <c r="A170" s="170"/>
      <c r="B170" s="169"/>
      <c r="C170" s="169"/>
    </row>
    <row r="171" spans="1:13" ht="67.150000000000006" customHeight="1" x14ac:dyDescent="0.4">
      <c r="A171" s="170"/>
      <c r="B171" s="169"/>
      <c r="C171" s="161"/>
      <c r="D171" s="161"/>
      <c r="E171" s="161"/>
      <c r="F171" s="161"/>
      <c r="G171" s="161"/>
      <c r="H171" s="161"/>
      <c r="I171" s="161"/>
      <c r="J171" s="161"/>
      <c r="K171" s="161"/>
      <c r="L171" s="161"/>
      <c r="M171" s="161"/>
    </row>
    <row r="172" spans="1:13" ht="67.150000000000006" customHeight="1" x14ac:dyDescent="0.4">
      <c r="A172" s="170"/>
      <c r="B172" s="169"/>
      <c r="C172" s="161"/>
      <c r="D172" s="161"/>
      <c r="E172" s="161"/>
      <c r="F172" s="161"/>
      <c r="G172" s="161"/>
      <c r="H172" s="161"/>
      <c r="I172" s="161"/>
      <c r="J172" s="161"/>
      <c r="K172" s="161"/>
      <c r="L172" s="161"/>
      <c r="M172" s="161"/>
    </row>
    <row r="173" spans="1:13" ht="33" x14ac:dyDescent="0.4">
      <c r="A173" s="170"/>
      <c r="B173" s="169"/>
      <c r="C173" s="161"/>
      <c r="D173" s="161"/>
      <c r="E173" s="161"/>
      <c r="F173" s="161"/>
      <c r="G173" s="161"/>
      <c r="H173" s="161"/>
      <c r="I173" s="161"/>
      <c r="J173" s="161"/>
      <c r="K173" s="161"/>
      <c r="L173" s="161"/>
      <c r="M173" s="161"/>
    </row>
    <row r="174" spans="1:13" ht="30" x14ac:dyDescent="0.4">
      <c r="A174" s="170"/>
      <c r="B174" s="169"/>
      <c r="C174" s="169"/>
    </row>
    <row r="175" spans="1:13" ht="30" x14ac:dyDescent="0.4">
      <c r="A175" s="170"/>
      <c r="B175" s="169"/>
      <c r="C175" s="169"/>
    </row>
    <row r="176" spans="1:13" ht="67.150000000000006" customHeight="1" x14ac:dyDescent="0.4">
      <c r="A176" s="170"/>
      <c r="B176" s="169"/>
      <c r="C176" s="161"/>
      <c r="D176" s="161"/>
      <c r="E176" s="161"/>
      <c r="F176" s="161"/>
      <c r="G176" s="161"/>
      <c r="H176" s="161"/>
      <c r="I176" s="161"/>
      <c r="J176" s="161"/>
      <c r="K176" s="161"/>
      <c r="L176" s="161"/>
      <c r="M176" s="161"/>
    </row>
    <row r="177" spans="1:13" ht="67.150000000000006" customHeight="1" x14ac:dyDescent="0.4">
      <c r="A177" s="170"/>
      <c r="B177" s="169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61"/>
    </row>
    <row r="178" spans="1:13" ht="33" x14ac:dyDescent="0.4">
      <c r="A178" s="170"/>
      <c r="B178" s="169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</row>
    <row r="179" spans="1:13" ht="30" x14ac:dyDescent="0.4">
      <c r="A179" s="170"/>
      <c r="B179" s="169"/>
      <c r="C179" s="169"/>
    </row>
    <row r="180" spans="1:13" ht="30" x14ac:dyDescent="0.4">
      <c r="A180" s="170"/>
      <c r="B180" s="169"/>
      <c r="C180" s="169"/>
    </row>
    <row r="181" spans="1:13" ht="67.150000000000006" customHeight="1" x14ac:dyDescent="0.4">
      <c r="A181" s="170"/>
      <c r="B181" s="169"/>
      <c r="C181" s="161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</row>
    <row r="182" spans="1:13" ht="67.150000000000006" customHeight="1" x14ac:dyDescent="0.4">
      <c r="A182" s="170"/>
      <c r="B182" s="169"/>
      <c r="C182" s="161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</row>
    <row r="183" spans="1:13" ht="33" x14ac:dyDescent="0.4">
      <c r="A183" s="170"/>
      <c r="B183" s="169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</row>
    <row r="184" spans="1:13" ht="30" x14ac:dyDescent="0.4">
      <c r="A184" s="170"/>
      <c r="B184" s="169"/>
      <c r="C184" s="169"/>
    </row>
    <row r="185" spans="1:13" ht="30" x14ac:dyDescent="0.4">
      <c r="A185" s="170"/>
      <c r="B185" s="169"/>
      <c r="C185" s="169"/>
    </row>
    <row r="186" spans="1:13" ht="67.150000000000006" customHeight="1" x14ac:dyDescent="0.4">
      <c r="A186" s="170"/>
      <c r="B186" s="169"/>
      <c r="C186" s="161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</row>
    <row r="187" spans="1:13" ht="67.150000000000006" customHeight="1" x14ac:dyDescent="0.4">
      <c r="A187" s="170"/>
      <c r="B187" s="169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</row>
    <row r="188" spans="1:13" ht="33" x14ac:dyDescent="0.4">
      <c r="A188" s="170"/>
      <c r="B188" s="169"/>
      <c r="C188" s="161"/>
      <c r="D188" s="161"/>
      <c r="E188" s="161"/>
      <c r="F188" s="161"/>
      <c r="G188" s="161"/>
      <c r="H188" s="161"/>
      <c r="I188" s="161"/>
      <c r="J188" s="161"/>
      <c r="K188" s="161"/>
      <c r="L188" s="161"/>
      <c r="M188" s="161"/>
    </row>
    <row r="189" spans="1:13" ht="30" x14ac:dyDescent="0.4">
      <c r="A189" s="170"/>
      <c r="B189" s="169"/>
      <c r="C189" s="169"/>
    </row>
    <row r="190" spans="1:13" ht="30" x14ac:dyDescent="0.4">
      <c r="A190" s="170"/>
      <c r="B190" s="169"/>
      <c r="C190" s="169"/>
    </row>
    <row r="191" spans="1:13" ht="67.150000000000006" customHeight="1" x14ac:dyDescent="0.4">
      <c r="A191" s="170"/>
      <c r="B191" s="169"/>
      <c r="C191" s="161"/>
      <c r="D191" s="161"/>
      <c r="E191" s="161"/>
      <c r="F191" s="161"/>
      <c r="G191" s="161"/>
      <c r="H191" s="161"/>
      <c r="I191" s="161"/>
      <c r="J191" s="161"/>
      <c r="K191" s="161"/>
      <c r="L191" s="161"/>
      <c r="M191" s="161"/>
    </row>
    <row r="192" spans="1:13" ht="67.150000000000006" customHeight="1" x14ac:dyDescent="0.4">
      <c r="A192" s="170"/>
      <c r="B192" s="169"/>
      <c r="C192" s="161"/>
      <c r="D192" s="161"/>
      <c r="E192" s="161"/>
      <c r="F192" s="161"/>
      <c r="G192" s="161"/>
      <c r="H192" s="161"/>
      <c r="I192" s="161"/>
      <c r="J192" s="161"/>
      <c r="K192" s="161"/>
      <c r="L192" s="161"/>
      <c r="M192" s="161"/>
    </row>
    <row r="193" spans="1:13" ht="33" x14ac:dyDescent="0.4">
      <c r="A193" s="170"/>
      <c r="B193" s="169"/>
      <c r="C193" s="161"/>
      <c r="D193" s="161"/>
      <c r="E193" s="161"/>
      <c r="F193" s="161"/>
      <c r="G193" s="161"/>
      <c r="H193" s="161"/>
      <c r="I193" s="161"/>
      <c r="J193" s="161"/>
      <c r="K193" s="161"/>
      <c r="L193" s="161"/>
      <c r="M193" s="161"/>
    </row>
    <row r="194" spans="1:13" ht="30" x14ac:dyDescent="0.4">
      <c r="A194" s="170"/>
      <c r="B194" s="169"/>
      <c r="C194" s="169"/>
    </row>
    <row r="195" spans="1:13" ht="30" x14ac:dyDescent="0.4">
      <c r="A195" s="170"/>
      <c r="B195" s="169"/>
      <c r="C195" s="169"/>
    </row>
    <row r="196" spans="1:13" ht="67.150000000000006" customHeight="1" x14ac:dyDescent="0.4">
      <c r="A196" s="170"/>
      <c r="B196" s="169"/>
      <c r="C196" s="161"/>
      <c r="D196" s="161"/>
      <c r="E196" s="161"/>
      <c r="F196" s="161"/>
      <c r="G196" s="161"/>
      <c r="H196" s="161"/>
      <c r="I196" s="161"/>
      <c r="J196" s="161"/>
      <c r="K196" s="161"/>
      <c r="L196" s="161"/>
      <c r="M196" s="161"/>
    </row>
    <row r="197" spans="1:13" ht="67.150000000000006" customHeight="1" x14ac:dyDescent="0.4">
      <c r="A197" s="170"/>
      <c r="B197" s="169"/>
      <c r="C197" s="161"/>
      <c r="D197" s="161"/>
      <c r="E197" s="161"/>
      <c r="F197" s="161"/>
      <c r="G197" s="161"/>
      <c r="H197" s="161"/>
      <c r="I197" s="161"/>
      <c r="J197" s="161"/>
      <c r="K197" s="161"/>
      <c r="L197" s="161"/>
      <c r="M197" s="161"/>
    </row>
    <row r="198" spans="1:13" ht="33" x14ac:dyDescent="0.4">
      <c r="A198" s="170"/>
      <c r="B198" s="169"/>
      <c r="C198" s="161"/>
      <c r="D198" s="161"/>
      <c r="E198" s="161"/>
      <c r="F198" s="161"/>
      <c r="G198" s="161"/>
      <c r="H198" s="161"/>
      <c r="I198" s="161"/>
      <c r="J198" s="161"/>
      <c r="K198" s="161"/>
      <c r="L198" s="161"/>
      <c r="M198" s="161"/>
    </row>
    <row r="199" spans="1:13" ht="30" x14ac:dyDescent="0.4">
      <c r="A199" s="170"/>
      <c r="B199" s="169"/>
      <c r="C199" s="169"/>
    </row>
    <row r="200" spans="1:13" ht="30" x14ac:dyDescent="0.4">
      <c r="A200" s="170"/>
      <c r="B200" s="169"/>
      <c r="C200" s="169"/>
    </row>
    <row r="201" spans="1:13" ht="67.150000000000006" customHeight="1" x14ac:dyDescent="0.4">
      <c r="A201" s="170"/>
      <c r="B201" s="169"/>
      <c r="C201" s="161"/>
      <c r="D201" s="161"/>
      <c r="E201" s="161"/>
      <c r="F201" s="161"/>
      <c r="G201" s="161"/>
      <c r="H201" s="161"/>
      <c r="I201" s="161"/>
      <c r="J201" s="161"/>
      <c r="K201" s="161"/>
      <c r="L201" s="161"/>
      <c r="M201" s="161"/>
    </row>
    <row r="202" spans="1:13" ht="67.150000000000006" customHeight="1" x14ac:dyDescent="0.4">
      <c r="A202" s="170"/>
      <c r="B202" s="169"/>
      <c r="C202" s="161"/>
      <c r="D202" s="161"/>
      <c r="E202" s="161"/>
      <c r="F202" s="161"/>
      <c r="G202" s="161"/>
      <c r="H202" s="161"/>
      <c r="I202" s="161"/>
      <c r="J202" s="161"/>
      <c r="K202" s="161"/>
      <c r="L202" s="161"/>
      <c r="M202" s="161"/>
    </row>
    <row r="203" spans="1:13" ht="33" x14ac:dyDescent="0.4">
      <c r="A203" s="170"/>
      <c r="B203" s="169"/>
      <c r="C203" s="161"/>
      <c r="D203" s="161"/>
      <c r="E203" s="161"/>
      <c r="F203" s="161"/>
      <c r="G203" s="161"/>
      <c r="H203" s="161"/>
      <c r="I203" s="161"/>
      <c r="J203" s="161"/>
      <c r="K203" s="161"/>
      <c r="L203" s="161"/>
      <c r="M203" s="161"/>
    </row>
    <row r="204" spans="1:13" ht="30" x14ac:dyDescent="0.4">
      <c r="A204" s="170"/>
      <c r="B204" s="169"/>
      <c r="C204" s="169"/>
    </row>
    <row r="205" spans="1:13" ht="30" x14ac:dyDescent="0.4">
      <c r="A205" s="170"/>
      <c r="B205" s="169"/>
      <c r="C205" s="169"/>
    </row>
    <row r="206" spans="1:13" ht="67.150000000000006" customHeight="1" x14ac:dyDescent="0.4">
      <c r="A206" s="170"/>
      <c r="B206" s="169"/>
      <c r="C206" s="161"/>
      <c r="D206" s="161"/>
      <c r="E206" s="161"/>
      <c r="F206" s="161"/>
      <c r="G206" s="161"/>
      <c r="H206" s="161"/>
      <c r="I206" s="161"/>
      <c r="J206" s="161"/>
      <c r="K206" s="161"/>
      <c r="L206" s="161"/>
      <c r="M206" s="161"/>
    </row>
    <row r="207" spans="1:13" ht="67.150000000000006" customHeight="1" x14ac:dyDescent="0.4">
      <c r="A207" s="170"/>
      <c r="B207" s="169"/>
      <c r="C207" s="161"/>
      <c r="D207" s="161"/>
      <c r="E207" s="161"/>
      <c r="F207" s="161"/>
      <c r="G207" s="161"/>
      <c r="H207" s="161"/>
      <c r="I207" s="161"/>
      <c r="J207" s="161"/>
      <c r="K207" s="161"/>
      <c r="L207" s="161"/>
      <c r="M207" s="161"/>
    </row>
    <row r="208" spans="1:13" ht="33" x14ac:dyDescent="0.4">
      <c r="A208" s="170"/>
      <c r="B208" s="169"/>
      <c r="C208" s="161"/>
      <c r="D208" s="161"/>
      <c r="E208" s="161"/>
      <c r="F208" s="161"/>
      <c r="G208" s="161"/>
      <c r="H208" s="161"/>
      <c r="I208" s="161"/>
      <c r="J208" s="161"/>
      <c r="K208" s="161"/>
      <c r="L208" s="161"/>
      <c r="M208" s="161"/>
    </row>
    <row r="209" spans="1:13" ht="30" x14ac:dyDescent="0.4">
      <c r="A209" s="170"/>
      <c r="B209" s="169"/>
      <c r="C209" s="169"/>
    </row>
    <row r="210" spans="1:13" ht="30" x14ac:dyDescent="0.4">
      <c r="A210" s="170"/>
      <c r="B210" s="169"/>
      <c r="C210" s="169"/>
    </row>
    <row r="211" spans="1:13" ht="67.150000000000006" customHeight="1" x14ac:dyDescent="0.4">
      <c r="A211" s="170"/>
      <c r="B211" s="169"/>
      <c r="C211" s="161"/>
      <c r="D211" s="161"/>
      <c r="E211" s="161"/>
      <c r="F211" s="161"/>
      <c r="G211" s="161"/>
      <c r="H211" s="161"/>
      <c r="I211" s="161"/>
      <c r="J211" s="161"/>
      <c r="K211" s="161"/>
      <c r="L211" s="161"/>
      <c r="M211" s="161"/>
    </row>
    <row r="212" spans="1:13" ht="67.150000000000006" customHeight="1" x14ac:dyDescent="0.4">
      <c r="A212" s="170"/>
      <c r="B212" s="169"/>
      <c r="C212" s="161"/>
      <c r="D212" s="161"/>
      <c r="E212" s="161"/>
      <c r="F212" s="161"/>
      <c r="G212" s="161"/>
      <c r="H212" s="161"/>
      <c r="I212" s="161"/>
      <c r="J212" s="161"/>
      <c r="K212" s="161"/>
      <c r="L212" s="161"/>
      <c r="M212" s="161"/>
    </row>
    <row r="213" spans="1:13" ht="33" x14ac:dyDescent="0.4">
      <c r="A213" s="170"/>
      <c r="B213" s="169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</row>
    <row r="214" spans="1:13" ht="30" x14ac:dyDescent="0.4">
      <c r="A214" s="170"/>
      <c r="B214" s="169"/>
      <c r="C214" s="169"/>
    </row>
    <row r="215" spans="1:13" ht="30" x14ac:dyDescent="0.4">
      <c r="A215" s="170"/>
      <c r="B215" s="169"/>
      <c r="C215" s="169"/>
    </row>
    <row r="216" spans="1:13" ht="67.150000000000006" customHeight="1" x14ac:dyDescent="0.4">
      <c r="A216" s="170"/>
      <c r="B216" s="169"/>
      <c r="C216" s="161"/>
      <c r="D216" s="161"/>
      <c r="E216" s="161"/>
      <c r="F216" s="161"/>
      <c r="G216" s="161"/>
      <c r="H216" s="161"/>
      <c r="I216" s="161"/>
      <c r="J216" s="161"/>
      <c r="K216" s="161"/>
      <c r="L216" s="161"/>
      <c r="M216" s="161"/>
    </row>
    <row r="217" spans="1:13" ht="67.150000000000006" customHeight="1" x14ac:dyDescent="0.4">
      <c r="A217" s="170"/>
      <c r="B217" s="169"/>
      <c r="C217" s="161"/>
      <c r="D217" s="161"/>
      <c r="E217" s="161"/>
      <c r="F217" s="161"/>
      <c r="G217" s="161"/>
      <c r="H217" s="161"/>
      <c r="I217" s="161"/>
      <c r="J217" s="161"/>
      <c r="K217" s="161"/>
      <c r="L217" s="161"/>
      <c r="M217" s="161"/>
    </row>
    <row r="218" spans="1:13" ht="33" x14ac:dyDescent="0.4">
      <c r="A218" s="170"/>
      <c r="B218" s="169"/>
      <c r="C218" s="161"/>
      <c r="D218" s="161"/>
      <c r="E218" s="161"/>
      <c r="F218" s="161"/>
      <c r="G218" s="161"/>
      <c r="H218" s="161"/>
      <c r="I218" s="161"/>
      <c r="J218" s="161"/>
      <c r="K218" s="161"/>
      <c r="L218" s="161"/>
      <c r="M218" s="161"/>
    </row>
    <row r="219" spans="1:13" ht="30" x14ac:dyDescent="0.4">
      <c r="A219" s="170"/>
      <c r="B219" s="169"/>
      <c r="C219" s="169"/>
    </row>
    <row r="220" spans="1:13" ht="30" x14ac:dyDescent="0.4">
      <c r="A220" s="170"/>
      <c r="B220" s="169"/>
      <c r="C220" s="169"/>
    </row>
    <row r="221" spans="1:13" ht="67.150000000000006" customHeight="1" x14ac:dyDescent="0.4">
      <c r="A221" s="170"/>
      <c r="B221" s="169"/>
      <c r="C221" s="161"/>
      <c r="D221" s="161"/>
      <c r="E221" s="161"/>
      <c r="F221" s="161"/>
      <c r="G221" s="161"/>
      <c r="H221" s="161"/>
      <c r="I221" s="161"/>
      <c r="J221" s="161"/>
      <c r="K221" s="161"/>
      <c r="L221" s="161"/>
      <c r="M221" s="161"/>
    </row>
    <row r="222" spans="1:13" ht="67.150000000000006" customHeight="1" x14ac:dyDescent="0.4">
      <c r="A222" s="170"/>
      <c r="B222" s="169"/>
      <c r="C222" s="161"/>
      <c r="D222" s="161"/>
      <c r="E222" s="161"/>
      <c r="F222" s="161"/>
      <c r="G222" s="161"/>
      <c r="H222" s="161"/>
      <c r="I222" s="161"/>
      <c r="J222" s="161"/>
      <c r="K222" s="161"/>
      <c r="L222" s="161"/>
      <c r="M222" s="161"/>
    </row>
    <row r="223" spans="1:13" ht="33" x14ac:dyDescent="0.4">
      <c r="A223" s="170"/>
      <c r="B223" s="169"/>
      <c r="C223" s="161"/>
      <c r="D223" s="161"/>
      <c r="E223" s="161"/>
      <c r="F223" s="161"/>
      <c r="G223" s="161"/>
      <c r="H223" s="161"/>
      <c r="I223" s="161"/>
      <c r="J223" s="161"/>
      <c r="K223" s="161"/>
      <c r="L223" s="161"/>
      <c r="M223" s="161"/>
    </row>
    <row r="224" spans="1:13" ht="30" x14ac:dyDescent="0.4">
      <c r="A224" s="170"/>
      <c r="B224" s="169"/>
      <c r="C224" s="169"/>
    </row>
    <row r="225" spans="1:13" ht="30" x14ac:dyDescent="0.4">
      <c r="A225" s="170"/>
      <c r="B225" s="169"/>
      <c r="C225" s="169"/>
    </row>
    <row r="226" spans="1:13" ht="67.150000000000006" customHeight="1" x14ac:dyDescent="0.4">
      <c r="A226" s="170"/>
      <c r="B226" s="169"/>
      <c r="C226" s="161"/>
      <c r="D226" s="161"/>
      <c r="E226" s="161"/>
      <c r="F226" s="161"/>
      <c r="G226" s="161"/>
      <c r="H226" s="161"/>
      <c r="I226" s="161"/>
      <c r="J226" s="161"/>
      <c r="K226" s="161"/>
      <c r="L226" s="161"/>
      <c r="M226" s="161"/>
    </row>
    <row r="227" spans="1:13" ht="67.150000000000006" customHeight="1" x14ac:dyDescent="0.4">
      <c r="A227" s="170"/>
      <c r="B227" s="169"/>
      <c r="C227" s="161"/>
      <c r="D227" s="161"/>
      <c r="E227" s="161"/>
      <c r="F227" s="161"/>
      <c r="G227" s="161"/>
      <c r="H227" s="161"/>
      <c r="I227" s="161"/>
      <c r="J227" s="161"/>
      <c r="K227" s="161"/>
      <c r="L227" s="161"/>
      <c r="M227" s="161"/>
    </row>
    <row r="228" spans="1:13" ht="33" x14ac:dyDescent="0.4">
      <c r="A228" s="170"/>
      <c r="B228" s="169"/>
      <c r="C228" s="161"/>
      <c r="D228" s="161"/>
      <c r="E228" s="161"/>
      <c r="F228" s="161"/>
      <c r="G228" s="161"/>
      <c r="H228" s="161"/>
      <c r="I228" s="161"/>
      <c r="J228" s="161"/>
      <c r="K228" s="161"/>
      <c r="L228" s="161"/>
      <c r="M228" s="161"/>
    </row>
    <row r="229" spans="1:13" ht="30" x14ac:dyDescent="0.4">
      <c r="A229" s="170"/>
      <c r="B229" s="169"/>
      <c r="C229" s="169"/>
    </row>
    <row r="230" spans="1:13" ht="30" x14ac:dyDescent="0.4">
      <c r="A230" s="170"/>
      <c r="B230" s="169"/>
      <c r="C230" s="169"/>
    </row>
    <row r="231" spans="1:13" ht="67.150000000000006" customHeight="1" x14ac:dyDescent="0.4">
      <c r="A231" s="170"/>
      <c r="B231" s="169"/>
      <c r="C231" s="161"/>
      <c r="D231" s="161"/>
      <c r="E231" s="161"/>
      <c r="F231" s="161"/>
      <c r="G231" s="161"/>
      <c r="H231" s="161"/>
      <c r="I231" s="161"/>
      <c r="J231" s="161"/>
      <c r="K231" s="161"/>
      <c r="L231" s="161"/>
      <c r="M231" s="161"/>
    </row>
    <row r="232" spans="1:13" ht="67.150000000000006" customHeight="1" x14ac:dyDescent="0.4">
      <c r="A232" s="170"/>
      <c r="B232" s="169"/>
      <c r="C232" s="161"/>
      <c r="D232" s="161"/>
      <c r="E232" s="161"/>
      <c r="F232" s="161"/>
      <c r="G232" s="161"/>
      <c r="H232" s="161"/>
      <c r="I232" s="161"/>
      <c r="J232" s="161"/>
      <c r="K232" s="161"/>
      <c r="L232" s="161"/>
      <c r="M232" s="161"/>
    </row>
    <row r="233" spans="1:13" ht="33" x14ac:dyDescent="0.4">
      <c r="A233" s="170"/>
      <c r="B233" s="169"/>
      <c r="C233" s="161"/>
      <c r="D233" s="161"/>
      <c r="E233" s="161"/>
      <c r="F233" s="161"/>
      <c r="G233" s="161"/>
      <c r="H233" s="161"/>
      <c r="I233" s="161"/>
      <c r="J233" s="161"/>
      <c r="K233" s="161"/>
      <c r="L233" s="161"/>
      <c r="M233" s="161"/>
    </row>
    <row r="234" spans="1:13" ht="30" x14ac:dyDescent="0.4">
      <c r="A234" s="170"/>
      <c r="B234" s="169"/>
      <c r="C234" s="169"/>
    </row>
    <row r="235" spans="1:13" ht="30" x14ac:dyDescent="0.4">
      <c r="A235" s="170"/>
      <c r="B235" s="169"/>
      <c r="C235" s="169"/>
    </row>
    <row r="236" spans="1:13" ht="67.150000000000006" customHeight="1" x14ac:dyDescent="0.4">
      <c r="A236" s="170"/>
      <c r="B236" s="169"/>
      <c r="C236" s="161"/>
      <c r="D236" s="161"/>
      <c r="E236" s="161"/>
      <c r="F236" s="161"/>
      <c r="G236" s="161"/>
      <c r="H236" s="161"/>
      <c r="I236" s="161"/>
      <c r="J236" s="161"/>
      <c r="K236" s="161"/>
      <c r="L236" s="161"/>
      <c r="M236" s="161"/>
    </row>
    <row r="237" spans="1:13" ht="67.150000000000006" customHeight="1" x14ac:dyDescent="0.4">
      <c r="A237" s="170"/>
      <c r="B237" s="169"/>
      <c r="C237" s="161"/>
      <c r="D237" s="161"/>
      <c r="E237" s="161"/>
      <c r="F237" s="161"/>
      <c r="G237" s="161"/>
      <c r="H237" s="161"/>
      <c r="I237" s="161"/>
      <c r="J237" s="161"/>
      <c r="K237" s="161"/>
      <c r="L237" s="161"/>
      <c r="M237" s="161"/>
    </row>
    <row r="238" spans="1:13" ht="33" x14ac:dyDescent="0.4">
      <c r="A238" s="170"/>
      <c r="B238" s="169"/>
      <c r="C238" s="161"/>
      <c r="D238" s="161"/>
      <c r="E238" s="161"/>
      <c r="F238" s="161"/>
      <c r="G238" s="161"/>
      <c r="H238" s="161"/>
      <c r="I238" s="161"/>
      <c r="J238" s="161"/>
      <c r="K238" s="161"/>
      <c r="L238" s="161"/>
      <c r="M238" s="161"/>
    </row>
    <row r="239" spans="1:13" ht="30" x14ac:dyDescent="0.4">
      <c r="A239" s="170"/>
      <c r="B239" s="169"/>
      <c r="C239" s="169"/>
    </row>
    <row r="240" spans="1:13" ht="30" x14ac:dyDescent="0.4">
      <c r="A240" s="170"/>
      <c r="B240" s="169"/>
      <c r="C240" s="169"/>
    </row>
    <row r="241" spans="1:13" ht="67.150000000000006" customHeight="1" x14ac:dyDescent="0.4">
      <c r="A241" s="170"/>
      <c r="B241" s="169"/>
      <c r="C241" s="161"/>
      <c r="D241" s="161"/>
      <c r="E241" s="161"/>
      <c r="F241" s="161"/>
      <c r="G241" s="161"/>
      <c r="H241" s="161"/>
      <c r="I241" s="161"/>
      <c r="J241" s="161"/>
      <c r="K241" s="161"/>
      <c r="L241" s="161"/>
      <c r="M241" s="161"/>
    </row>
    <row r="242" spans="1:13" ht="67.150000000000006" customHeight="1" x14ac:dyDescent="0.4">
      <c r="A242" s="170"/>
      <c r="B242" s="169"/>
      <c r="C242" s="161"/>
      <c r="D242" s="161"/>
      <c r="E242" s="161"/>
      <c r="F242" s="161"/>
      <c r="G242" s="161"/>
      <c r="H242" s="161"/>
      <c r="I242" s="161"/>
      <c r="J242" s="161"/>
      <c r="K242" s="161"/>
      <c r="L242" s="161"/>
      <c r="M242" s="161"/>
    </row>
    <row r="243" spans="1:13" ht="33" x14ac:dyDescent="0.4">
      <c r="A243" s="170"/>
      <c r="B243" s="169"/>
      <c r="C243" s="161"/>
      <c r="D243" s="161"/>
      <c r="E243" s="161"/>
      <c r="F243" s="161"/>
      <c r="G243" s="161"/>
      <c r="H243" s="161"/>
      <c r="I243" s="161"/>
      <c r="J243" s="161"/>
      <c r="K243" s="161"/>
      <c r="L243" s="161"/>
      <c r="M243" s="161"/>
    </row>
    <row r="244" spans="1:13" ht="30" x14ac:dyDescent="0.4">
      <c r="A244" s="170"/>
      <c r="B244" s="169"/>
      <c r="C244" s="169"/>
    </row>
    <row r="245" spans="1:13" ht="30" x14ac:dyDescent="0.4">
      <c r="A245" s="170"/>
      <c r="B245" s="169"/>
      <c r="C245" s="169"/>
    </row>
    <row r="246" spans="1:13" ht="67.150000000000006" customHeight="1" x14ac:dyDescent="0.4">
      <c r="A246" s="170"/>
      <c r="B246" s="169"/>
      <c r="C246" s="161"/>
      <c r="D246" s="161"/>
      <c r="E246" s="161"/>
      <c r="F246" s="161"/>
      <c r="G246" s="161"/>
      <c r="H246" s="161"/>
      <c r="I246" s="161"/>
      <c r="J246" s="161"/>
      <c r="K246" s="161"/>
      <c r="L246" s="161"/>
      <c r="M246" s="161"/>
    </row>
    <row r="247" spans="1:13" ht="67.150000000000006" customHeight="1" x14ac:dyDescent="0.4">
      <c r="A247" s="170"/>
      <c r="B247" s="169"/>
      <c r="C247" s="161"/>
      <c r="D247" s="161"/>
      <c r="E247" s="161"/>
      <c r="F247" s="161"/>
      <c r="G247" s="161"/>
      <c r="H247" s="161"/>
      <c r="I247" s="161"/>
      <c r="J247" s="161"/>
      <c r="K247" s="161"/>
      <c r="L247" s="161"/>
      <c r="M247" s="161"/>
    </row>
    <row r="248" spans="1:13" ht="33" x14ac:dyDescent="0.4">
      <c r="A248" s="170"/>
      <c r="B248" s="169"/>
      <c r="C248" s="161"/>
      <c r="D248" s="161"/>
      <c r="E248" s="161"/>
      <c r="F248" s="161"/>
      <c r="G248" s="161"/>
      <c r="H248" s="161"/>
      <c r="I248" s="161"/>
      <c r="J248" s="161"/>
      <c r="K248" s="161"/>
      <c r="L248" s="161"/>
      <c r="M248" s="161"/>
    </row>
    <row r="249" spans="1:13" ht="30" x14ac:dyDescent="0.4">
      <c r="A249" s="170"/>
      <c r="B249" s="169"/>
      <c r="C249" s="169"/>
    </row>
    <row r="250" spans="1:13" ht="30" x14ac:dyDescent="0.4">
      <c r="A250" s="170"/>
      <c r="B250" s="169"/>
      <c r="C250" s="169"/>
    </row>
    <row r="251" spans="1:13" ht="67.150000000000006" customHeight="1" x14ac:dyDescent="0.4">
      <c r="A251" s="170"/>
      <c r="B251" s="169"/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M251" s="161"/>
    </row>
    <row r="252" spans="1:13" ht="67.150000000000006" customHeight="1" x14ac:dyDescent="0.4">
      <c r="A252" s="170"/>
      <c r="B252" s="169"/>
      <c r="C252" s="161"/>
      <c r="D252" s="161"/>
      <c r="E252" s="161"/>
      <c r="F252" s="161"/>
      <c r="G252" s="161"/>
      <c r="H252" s="161"/>
      <c r="I252" s="161"/>
      <c r="J252" s="161"/>
      <c r="K252" s="161"/>
      <c r="L252" s="161"/>
      <c r="M252" s="161"/>
    </row>
    <row r="253" spans="1:13" ht="33" x14ac:dyDescent="0.4">
      <c r="A253" s="170"/>
      <c r="B253" s="169"/>
      <c r="C253" s="161"/>
      <c r="D253" s="161"/>
      <c r="E253" s="161"/>
      <c r="F253" s="161"/>
      <c r="G253" s="161"/>
      <c r="H253" s="161"/>
      <c r="I253" s="161"/>
      <c r="J253" s="161"/>
      <c r="K253" s="161"/>
      <c r="L253" s="161"/>
      <c r="M253" s="161"/>
    </row>
    <row r="254" spans="1:13" ht="30" x14ac:dyDescent="0.4">
      <c r="A254" s="170"/>
      <c r="B254" s="169"/>
      <c r="C254" s="169"/>
    </row>
    <row r="255" spans="1:13" ht="30" x14ac:dyDescent="0.4">
      <c r="A255" s="170"/>
      <c r="B255" s="169"/>
      <c r="C255" s="169"/>
    </row>
    <row r="256" spans="1:13" ht="67.150000000000006" customHeight="1" x14ac:dyDescent="0.4">
      <c r="A256" s="170"/>
      <c r="B256" s="169"/>
      <c r="C256" s="161"/>
      <c r="D256" s="161"/>
      <c r="E256" s="161"/>
      <c r="F256" s="161"/>
      <c r="G256" s="161"/>
      <c r="H256" s="161"/>
      <c r="I256" s="161"/>
      <c r="J256" s="161"/>
      <c r="K256" s="161"/>
      <c r="L256" s="161"/>
      <c r="M256" s="161"/>
    </row>
    <row r="257" spans="1:13" ht="67.150000000000006" customHeight="1" x14ac:dyDescent="0.4">
      <c r="A257" s="170"/>
      <c r="B257" s="169"/>
      <c r="C257" s="161"/>
      <c r="D257" s="161"/>
      <c r="E257" s="161"/>
      <c r="F257" s="161"/>
      <c r="G257" s="161"/>
      <c r="H257" s="161"/>
      <c r="I257" s="161"/>
      <c r="J257" s="161"/>
      <c r="K257" s="161"/>
      <c r="L257" s="161"/>
      <c r="M257" s="161"/>
    </row>
    <row r="258" spans="1:13" ht="33" x14ac:dyDescent="0.4">
      <c r="A258" s="170"/>
      <c r="B258" s="169"/>
      <c r="C258" s="161"/>
      <c r="D258" s="161"/>
      <c r="E258" s="161"/>
      <c r="F258" s="161"/>
      <c r="G258" s="161"/>
      <c r="H258" s="161"/>
      <c r="I258" s="161"/>
      <c r="J258" s="161"/>
      <c r="K258" s="161"/>
      <c r="L258" s="161"/>
      <c r="M258" s="161"/>
    </row>
    <row r="259" spans="1:13" ht="30" x14ac:dyDescent="0.4">
      <c r="A259" s="170"/>
      <c r="B259" s="169"/>
      <c r="C259" s="169"/>
    </row>
    <row r="260" spans="1:13" ht="30" x14ac:dyDescent="0.4">
      <c r="A260" s="170"/>
      <c r="B260" s="169"/>
      <c r="C260" s="169"/>
    </row>
    <row r="261" spans="1:13" ht="67.150000000000006" customHeight="1" x14ac:dyDescent="0.4">
      <c r="A261" s="170"/>
      <c r="B261" s="169"/>
      <c r="C261" s="161"/>
      <c r="D261" s="161"/>
      <c r="E261" s="161"/>
      <c r="F261" s="161"/>
      <c r="G261" s="161"/>
      <c r="H261" s="161"/>
      <c r="I261" s="161"/>
      <c r="J261" s="161"/>
      <c r="K261" s="161"/>
      <c r="L261" s="161"/>
      <c r="M261" s="161"/>
    </row>
    <row r="262" spans="1:13" ht="67.150000000000006" customHeight="1" x14ac:dyDescent="0.4">
      <c r="A262" s="170"/>
      <c r="B262" s="169"/>
      <c r="C262" s="161"/>
      <c r="D262" s="161"/>
      <c r="E262" s="161"/>
      <c r="F262" s="161"/>
      <c r="G262" s="161"/>
      <c r="H262" s="161"/>
      <c r="I262" s="161"/>
      <c r="J262" s="161"/>
      <c r="K262" s="161"/>
      <c r="L262" s="161"/>
      <c r="M262" s="161"/>
    </row>
    <row r="263" spans="1:13" ht="33" x14ac:dyDescent="0.4">
      <c r="A263" s="170"/>
      <c r="B263" s="169"/>
      <c r="C263" s="161"/>
      <c r="D263" s="161"/>
      <c r="E263" s="161"/>
      <c r="F263" s="161"/>
      <c r="G263" s="161"/>
      <c r="H263" s="161"/>
      <c r="I263" s="161"/>
      <c r="J263" s="161"/>
      <c r="K263" s="161"/>
      <c r="L263" s="161"/>
      <c r="M263" s="161"/>
    </row>
    <row r="264" spans="1:13" ht="30" x14ac:dyDescent="0.4">
      <c r="A264" s="170"/>
      <c r="B264" s="169"/>
      <c r="C264" s="169"/>
    </row>
    <row r="265" spans="1:13" ht="30" x14ac:dyDescent="0.4">
      <c r="A265" s="170"/>
      <c r="B265" s="169"/>
      <c r="C265" s="169"/>
    </row>
    <row r="266" spans="1:13" ht="67.150000000000006" customHeight="1" x14ac:dyDescent="0.4">
      <c r="A266" s="170"/>
      <c r="B266" s="169"/>
      <c r="C266" s="161"/>
      <c r="D266" s="161"/>
      <c r="E266" s="161"/>
      <c r="F266" s="161"/>
      <c r="G266" s="161"/>
      <c r="H266" s="161"/>
      <c r="I266" s="161"/>
      <c r="J266" s="161"/>
      <c r="K266" s="161"/>
      <c r="L266" s="161"/>
      <c r="M266" s="161"/>
    </row>
    <row r="267" spans="1:13" ht="67.150000000000006" customHeight="1" x14ac:dyDescent="0.4">
      <c r="A267" s="170"/>
      <c r="B267" s="169"/>
      <c r="C267" s="161"/>
      <c r="D267" s="161"/>
      <c r="E267" s="161"/>
      <c r="F267" s="161"/>
      <c r="G267" s="161"/>
      <c r="H267" s="161"/>
      <c r="I267" s="161"/>
      <c r="J267" s="161"/>
      <c r="K267" s="161"/>
      <c r="L267" s="161"/>
      <c r="M267" s="161"/>
    </row>
    <row r="268" spans="1:13" ht="33" x14ac:dyDescent="0.4">
      <c r="A268" s="170"/>
      <c r="B268" s="169"/>
      <c r="C268" s="161"/>
      <c r="D268" s="161"/>
      <c r="E268" s="161"/>
      <c r="F268" s="161"/>
      <c r="G268" s="161"/>
      <c r="H268" s="161"/>
      <c r="I268" s="161"/>
      <c r="J268" s="161"/>
      <c r="K268" s="161"/>
      <c r="L268" s="161"/>
      <c r="M268" s="161"/>
    </row>
    <row r="269" spans="1:13" ht="30" x14ac:dyDescent="0.4">
      <c r="A269" s="170"/>
      <c r="B269" s="169"/>
      <c r="C269" s="169"/>
    </row>
    <row r="270" spans="1:13" ht="30" x14ac:dyDescent="0.4">
      <c r="A270" s="170"/>
      <c r="B270" s="169"/>
      <c r="C270" s="169"/>
    </row>
    <row r="271" spans="1:13" ht="67.150000000000006" customHeight="1" x14ac:dyDescent="0.4">
      <c r="A271" s="170"/>
      <c r="B271" s="169"/>
      <c r="C271" s="161"/>
      <c r="D271" s="161"/>
      <c r="E271" s="161"/>
      <c r="F271" s="161"/>
      <c r="G271" s="161"/>
      <c r="H271" s="161"/>
      <c r="I271" s="161"/>
      <c r="J271" s="161"/>
      <c r="K271" s="161"/>
      <c r="L271" s="161"/>
      <c r="M271" s="161"/>
    </row>
    <row r="272" spans="1:13" ht="67.150000000000006" customHeight="1" x14ac:dyDescent="0.4">
      <c r="A272" s="170"/>
      <c r="B272" s="169"/>
      <c r="C272" s="161"/>
      <c r="D272" s="161"/>
      <c r="E272" s="161"/>
      <c r="F272" s="161"/>
      <c r="G272" s="161"/>
      <c r="H272" s="161"/>
      <c r="I272" s="161"/>
      <c r="J272" s="161"/>
      <c r="K272" s="161"/>
      <c r="L272" s="161"/>
      <c r="M272" s="161"/>
    </row>
    <row r="273" spans="1:13" ht="33" x14ac:dyDescent="0.4">
      <c r="A273" s="170"/>
      <c r="B273" s="169"/>
      <c r="C273" s="161"/>
      <c r="D273" s="161"/>
      <c r="E273" s="161"/>
      <c r="F273" s="161"/>
      <c r="G273" s="161"/>
      <c r="H273" s="161"/>
      <c r="I273" s="161"/>
      <c r="J273" s="161"/>
      <c r="K273" s="161"/>
      <c r="L273" s="161"/>
      <c r="M273" s="161"/>
    </row>
    <row r="274" spans="1:13" ht="30" x14ac:dyDescent="0.4">
      <c r="A274" s="170"/>
      <c r="B274" s="169"/>
      <c r="C274" s="169"/>
    </row>
    <row r="275" spans="1:13" ht="30" x14ac:dyDescent="0.4">
      <c r="A275" s="170"/>
      <c r="B275" s="169"/>
      <c r="C275" s="169"/>
    </row>
    <row r="276" spans="1:13" ht="67.150000000000006" customHeight="1" x14ac:dyDescent="0.4">
      <c r="A276" s="170"/>
      <c r="B276" s="169"/>
      <c r="C276" s="161"/>
      <c r="D276" s="161"/>
      <c r="E276" s="161"/>
      <c r="F276" s="161"/>
      <c r="G276" s="161"/>
      <c r="H276" s="161"/>
      <c r="I276" s="161"/>
      <c r="J276" s="161"/>
      <c r="K276" s="161"/>
      <c r="L276" s="161"/>
      <c r="M276" s="161"/>
    </row>
    <row r="277" spans="1:13" ht="67.150000000000006" customHeight="1" x14ac:dyDescent="0.4">
      <c r="A277" s="170"/>
      <c r="B277" s="169"/>
      <c r="C277" s="161"/>
      <c r="D277" s="161"/>
      <c r="E277" s="161"/>
      <c r="F277" s="161"/>
      <c r="G277" s="161"/>
      <c r="H277" s="161"/>
      <c r="I277" s="161"/>
      <c r="J277" s="161"/>
      <c r="K277" s="161"/>
      <c r="L277" s="161"/>
      <c r="M277" s="161"/>
    </row>
    <row r="278" spans="1:13" ht="33" x14ac:dyDescent="0.4">
      <c r="A278" s="170"/>
      <c r="B278" s="169"/>
      <c r="C278" s="161"/>
      <c r="D278" s="161"/>
      <c r="E278" s="161"/>
      <c r="F278" s="161"/>
      <c r="G278" s="161"/>
      <c r="H278" s="161"/>
      <c r="I278" s="161"/>
      <c r="J278" s="161"/>
      <c r="K278" s="161"/>
      <c r="L278" s="161"/>
      <c r="M278" s="161"/>
    </row>
    <row r="279" spans="1:13" ht="30" x14ac:dyDescent="0.4">
      <c r="A279" s="170"/>
      <c r="B279" s="169"/>
      <c r="C279" s="169"/>
    </row>
    <row r="280" spans="1:13" ht="30" x14ac:dyDescent="0.4">
      <c r="A280" s="170"/>
      <c r="B280" s="169"/>
      <c r="C280" s="169"/>
    </row>
    <row r="281" spans="1:13" ht="67.150000000000006" customHeight="1" x14ac:dyDescent="0.4">
      <c r="A281" s="170"/>
      <c r="B281" s="169"/>
      <c r="C281" s="161"/>
      <c r="D281" s="161"/>
      <c r="E281" s="161"/>
      <c r="F281" s="161"/>
      <c r="G281" s="161"/>
      <c r="H281" s="161"/>
      <c r="I281" s="161"/>
      <c r="J281" s="161"/>
      <c r="K281" s="161"/>
      <c r="L281" s="161"/>
      <c r="M281" s="161"/>
    </row>
    <row r="282" spans="1:13" ht="67.150000000000006" customHeight="1" x14ac:dyDescent="0.4">
      <c r="A282" s="170"/>
      <c r="B282" s="169"/>
      <c r="C282" s="161"/>
      <c r="D282" s="161"/>
      <c r="E282" s="161"/>
      <c r="F282" s="161"/>
      <c r="G282" s="161"/>
      <c r="H282" s="161"/>
      <c r="I282" s="161"/>
      <c r="J282" s="161"/>
      <c r="K282" s="161"/>
      <c r="L282" s="161"/>
      <c r="M282" s="161"/>
    </row>
    <row r="283" spans="1:13" ht="33" x14ac:dyDescent="0.4">
      <c r="A283" s="170"/>
      <c r="B283" s="169"/>
      <c r="C283" s="161"/>
      <c r="D283" s="161"/>
      <c r="E283" s="161"/>
      <c r="F283" s="161"/>
      <c r="G283" s="161"/>
      <c r="H283" s="161"/>
      <c r="I283" s="161"/>
      <c r="J283" s="161"/>
      <c r="K283" s="161"/>
      <c r="L283" s="161"/>
      <c r="M283" s="161"/>
    </row>
    <row r="284" spans="1:13" ht="30" x14ac:dyDescent="0.4">
      <c r="A284" s="170"/>
      <c r="B284" s="169"/>
      <c r="C284" s="169"/>
    </row>
    <row r="285" spans="1:13" ht="30" x14ac:dyDescent="0.4">
      <c r="A285" s="170"/>
      <c r="B285" s="169"/>
      <c r="C285" s="169"/>
    </row>
    <row r="286" spans="1:13" ht="67.150000000000006" customHeight="1" x14ac:dyDescent="0.4">
      <c r="A286" s="170"/>
      <c r="B286" s="169"/>
      <c r="C286" s="161"/>
      <c r="D286" s="161"/>
      <c r="E286" s="161"/>
      <c r="F286" s="161"/>
      <c r="G286" s="161"/>
      <c r="H286" s="161"/>
      <c r="I286" s="161"/>
      <c r="J286" s="161"/>
      <c r="K286" s="161"/>
      <c r="L286" s="161"/>
      <c r="M286" s="161"/>
    </row>
    <row r="287" spans="1:13" ht="67.150000000000006" customHeight="1" x14ac:dyDescent="0.4">
      <c r="A287" s="170"/>
      <c r="B287" s="169"/>
      <c r="C287" s="161"/>
      <c r="D287" s="161"/>
      <c r="E287" s="161"/>
      <c r="F287" s="161"/>
      <c r="G287" s="161"/>
      <c r="H287" s="161"/>
      <c r="I287" s="161"/>
      <c r="J287" s="161"/>
      <c r="K287" s="161"/>
      <c r="L287" s="161"/>
      <c r="M287" s="161"/>
    </row>
    <row r="288" spans="1:13" ht="33" x14ac:dyDescent="0.4">
      <c r="A288" s="170"/>
      <c r="B288" s="169"/>
      <c r="C288" s="161"/>
      <c r="D288" s="161"/>
      <c r="E288" s="161"/>
      <c r="F288" s="161"/>
      <c r="G288" s="161"/>
      <c r="H288" s="161"/>
      <c r="I288" s="161"/>
      <c r="J288" s="161"/>
      <c r="K288" s="161"/>
      <c r="L288" s="161"/>
      <c r="M288" s="161"/>
    </row>
  </sheetData>
  <mergeCells count="36">
    <mergeCell ref="A1:B1"/>
    <mergeCell ref="D116:G116"/>
    <mergeCell ref="H116:I116"/>
    <mergeCell ref="J116:K116"/>
    <mergeCell ref="L116:M116"/>
    <mergeCell ref="J112:K112"/>
    <mergeCell ref="L112:M112"/>
    <mergeCell ref="D115:I115"/>
    <mergeCell ref="J115:K115"/>
    <mergeCell ref="L115:M115"/>
    <mergeCell ref="J109:K109"/>
    <mergeCell ref="L109:M109"/>
    <mergeCell ref="D110:F110"/>
    <mergeCell ref="J110:K110"/>
    <mergeCell ref="L110:M110"/>
    <mergeCell ref="L103:M103"/>
    <mergeCell ref="D104:I104"/>
    <mergeCell ref="J104:K104"/>
    <mergeCell ref="L104:M104"/>
    <mergeCell ref="J105:M108"/>
    <mergeCell ref="C94:K94"/>
    <mergeCell ref="A101:B101"/>
    <mergeCell ref="D101:J101"/>
    <mergeCell ref="D102:I102"/>
    <mergeCell ref="D103:I103"/>
    <mergeCell ref="J103:K103"/>
    <mergeCell ref="C13:K13"/>
    <mergeCell ref="C85:I85"/>
    <mergeCell ref="D88:I88"/>
    <mergeCell ref="D89:J89"/>
    <mergeCell ref="D90:I90"/>
    <mergeCell ref="C2:K2"/>
    <mergeCell ref="L3:M4"/>
    <mergeCell ref="D5:I5"/>
    <mergeCell ref="C6:K6"/>
    <mergeCell ref="D12:I12"/>
  </mergeCells>
  <pageMargins left="0.70833333333333304" right="0.70833333333333304" top="0.74791666666666701" bottom="0.74791666666666701" header="0.511811023622047" footer="0.511811023622047"/>
  <pageSetup paperSize="8"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7"/>
  <sheetViews>
    <sheetView tabSelected="1" topLeftCell="C11" zoomScale="40" zoomScaleNormal="40" workbookViewId="0">
      <selection activeCell="K22" sqref="K22"/>
    </sheetView>
  </sheetViews>
  <sheetFormatPr defaultColWidth="10.5" defaultRowHeight="33" x14ac:dyDescent="0.25"/>
  <cols>
    <col min="1" max="1" width="67.625" style="1" customWidth="1"/>
    <col min="2" max="2" width="79.875" bestFit="1" customWidth="1"/>
    <col min="3" max="3" width="43.25" customWidth="1"/>
    <col min="4" max="4" width="52" customWidth="1"/>
    <col min="5" max="5" width="59.5" customWidth="1"/>
    <col min="6" max="6" width="57.625" customWidth="1"/>
    <col min="7" max="7" width="60.125" customWidth="1"/>
    <col min="8" max="8" width="50.75" customWidth="1"/>
    <col min="9" max="9" width="37" customWidth="1"/>
    <col min="10" max="55" width="72.375" customWidth="1"/>
  </cols>
  <sheetData>
    <row r="1" spans="1:11" ht="33.75" customHeight="1" x14ac:dyDescent="0.25">
      <c r="D1" s="249" t="s">
        <v>103</v>
      </c>
      <c r="E1" s="250"/>
    </row>
    <row r="2" spans="1:11" x14ac:dyDescent="0.25">
      <c r="D2" s="251"/>
      <c r="E2" s="252"/>
    </row>
    <row r="3" spans="1:11" x14ac:dyDescent="0.25">
      <c r="D3" s="251"/>
      <c r="E3" s="252"/>
    </row>
    <row r="4" spans="1:11" ht="33.75" thickBot="1" x14ac:dyDescent="0.3">
      <c r="D4" s="253"/>
      <c r="E4" s="254"/>
    </row>
    <row r="6" spans="1:11" ht="33.75" thickBot="1" x14ac:dyDescent="0.3"/>
    <row r="7" spans="1:11" ht="34.5" thickBot="1" x14ac:dyDescent="0.3">
      <c r="B7" s="190" t="s">
        <v>85</v>
      </c>
      <c r="C7" s="242" t="s">
        <v>84</v>
      </c>
      <c r="D7" s="191" t="s">
        <v>73</v>
      </c>
      <c r="E7" s="192" t="s">
        <v>86</v>
      </c>
      <c r="G7" s="186">
        <v>13.75</v>
      </c>
      <c r="H7" s="189" t="s">
        <v>88</v>
      </c>
      <c r="I7" s="199">
        <f>+H16/G7</f>
        <v>340.8528</v>
      </c>
    </row>
    <row r="8" spans="1:11" ht="34.5" thickBot="1" x14ac:dyDescent="0.3">
      <c r="B8" s="193">
        <v>8833.43</v>
      </c>
      <c r="C8" s="243"/>
      <c r="D8" s="194">
        <v>1022.22</v>
      </c>
      <c r="E8" s="195">
        <f>+B8-D8</f>
        <v>7811.21</v>
      </c>
      <c r="G8" s="174">
        <v>15.95</v>
      </c>
      <c r="H8" s="196" t="s">
        <v>87</v>
      </c>
      <c r="I8" s="200">
        <f>+H11/G8</f>
        <v>195.89241379310349</v>
      </c>
    </row>
    <row r="10" spans="1:11" ht="33.75" thickBot="1" x14ac:dyDescent="0.3"/>
    <row r="11" spans="1:11" ht="81.75" customHeight="1" thickBot="1" x14ac:dyDescent="0.3">
      <c r="A11" s="244" t="s">
        <v>90</v>
      </c>
      <c r="B11" s="245"/>
      <c r="C11" s="245"/>
      <c r="D11" s="245"/>
      <c r="E11" s="245"/>
      <c r="F11" s="245"/>
      <c r="G11" s="245"/>
      <c r="H11" s="197">
        <f>+E8*0.4</f>
        <v>3124.4840000000004</v>
      </c>
    </row>
    <row r="12" spans="1:11" s="59" customFormat="1" ht="135.75" thickBot="1" x14ac:dyDescent="0.3">
      <c r="A12" s="182" t="s">
        <v>92</v>
      </c>
      <c r="B12" s="183" t="s">
        <v>82</v>
      </c>
      <c r="C12" s="183" t="s">
        <v>74</v>
      </c>
      <c r="D12" s="184" t="s">
        <v>75</v>
      </c>
      <c r="E12" s="183" t="s">
        <v>76</v>
      </c>
      <c r="F12" s="183" t="s">
        <v>77</v>
      </c>
      <c r="G12" s="183" t="s">
        <v>78</v>
      </c>
      <c r="H12" s="188" t="s">
        <v>79</v>
      </c>
      <c r="I12" s="179"/>
      <c r="K12" s="180"/>
    </row>
    <row r="13" spans="1:11" s="59" customFormat="1" ht="52.5" customHeight="1" thickBot="1" x14ac:dyDescent="0.3">
      <c r="A13" s="186">
        <v>20</v>
      </c>
      <c r="B13" s="187">
        <v>16</v>
      </c>
      <c r="C13" s="187">
        <v>20</v>
      </c>
      <c r="D13" s="205">
        <v>40</v>
      </c>
      <c r="E13" s="187">
        <v>20</v>
      </c>
      <c r="F13" s="187">
        <v>20</v>
      </c>
      <c r="G13" s="187">
        <f>10+10</f>
        <v>20</v>
      </c>
      <c r="H13" s="206">
        <v>40</v>
      </c>
      <c r="I13" s="207">
        <f>+A13+B13+C13+D13+E13+F13+G13+H13</f>
        <v>196</v>
      </c>
      <c r="K13" s="180"/>
    </row>
    <row r="14" spans="1:11" s="59" customFormat="1" ht="33.75" x14ac:dyDescent="0.25">
      <c r="A14" s="173"/>
      <c r="B14" s="173"/>
      <c r="C14" s="173"/>
      <c r="D14" s="177"/>
      <c r="E14" s="173"/>
      <c r="F14" s="173"/>
      <c r="G14" s="173"/>
      <c r="H14" s="177"/>
      <c r="I14" s="179"/>
      <c r="K14" s="180"/>
    </row>
    <row r="15" spans="1:11" ht="53.25" customHeight="1" thickBot="1" x14ac:dyDescent="0.3"/>
    <row r="16" spans="1:11" ht="53.25" customHeight="1" thickBot="1" x14ac:dyDescent="0.3">
      <c r="A16" s="244" t="s">
        <v>91</v>
      </c>
      <c r="B16" s="245"/>
      <c r="C16" s="245"/>
      <c r="D16" s="245"/>
      <c r="E16" s="245"/>
      <c r="F16" s="245"/>
      <c r="G16" s="246"/>
      <c r="H16" s="198">
        <f>+E8*0.6</f>
        <v>4686.7259999999997</v>
      </c>
      <c r="I16" s="175"/>
    </row>
    <row r="17" spans="1:10" s="178" customFormat="1" ht="126.75" customHeight="1" thickBot="1" x14ac:dyDescent="0.3">
      <c r="A17" s="182" t="s">
        <v>81</v>
      </c>
      <c r="B17" s="183" t="s">
        <v>94</v>
      </c>
      <c r="C17" s="183" t="s">
        <v>80</v>
      </c>
      <c r="D17" s="183" t="s">
        <v>93</v>
      </c>
      <c r="E17" s="184" t="s">
        <v>95</v>
      </c>
      <c r="F17" s="183" t="s">
        <v>83</v>
      </c>
      <c r="G17" s="183" t="s">
        <v>97</v>
      </c>
      <c r="H17" s="185" t="s">
        <v>96</v>
      </c>
      <c r="I17" s="177"/>
      <c r="J17" s="208" t="s">
        <v>100</v>
      </c>
    </row>
    <row r="18" spans="1:10" s="178" customFormat="1" ht="60.75" customHeight="1" thickBot="1" x14ac:dyDescent="0.3">
      <c r="A18" s="189">
        <v>60</v>
      </c>
      <c r="B18" s="203">
        <v>10</v>
      </c>
      <c r="C18" s="187">
        <v>30</v>
      </c>
      <c r="D18" s="187">
        <v>30</v>
      </c>
      <c r="E18" s="205">
        <v>50</v>
      </c>
      <c r="F18" s="176">
        <v>60</v>
      </c>
      <c r="G18" s="176">
        <v>20</v>
      </c>
      <c r="H18" s="189">
        <v>50</v>
      </c>
      <c r="I18" s="201">
        <f>SUM(A18:H18)</f>
        <v>310</v>
      </c>
      <c r="J18" s="201">
        <f>+I7-I18</f>
        <v>30.852800000000002</v>
      </c>
    </row>
    <row r="19" spans="1:10" s="178" customFormat="1" ht="55.5" customHeight="1" x14ac:dyDescent="0.25">
      <c r="A19" s="202"/>
      <c r="B19" s="202"/>
      <c r="C19" s="202"/>
      <c r="D19" s="204"/>
      <c r="E19" s="202"/>
      <c r="F19" s="202"/>
      <c r="G19" s="202"/>
      <c r="H19" s="204"/>
    </row>
    <row r="20" spans="1:10" s="178" customFormat="1" ht="55.5" customHeight="1" x14ac:dyDescent="0.25">
      <c r="A20" s="202"/>
      <c r="B20" s="173"/>
      <c r="C20" s="202"/>
      <c r="D20" s="177"/>
      <c r="E20" s="202"/>
      <c r="F20" s="202"/>
      <c r="G20" s="202"/>
      <c r="H20" s="204"/>
    </row>
    <row r="21" spans="1:10" s="178" customFormat="1" ht="55.5" customHeight="1" x14ac:dyDescent="0.25">
      <c r="A21" s="202"/>
      <c r="B21" s="173"/>
      <c r="C21" s="202"/>
      <c r="D21" s="177"/>
      <c r="E21" s="173"/>
      <c r="F21" s="202"/>
      <c r="G21" s="173"/>
      <c r="H21" s="204"/>
    </row>
    <row r="22" spans="1:10" ht="53.25" customHeight="1" thickBot="1" x14ac:dyDescent="0.3"/>
    <row r="23" spans="1:10" ht="53.25" customHeight="1" thickBot="1" x14ac:dyDescent="0.3">
      <c r="A23" s="244" t="s">
        <v>98</v>
      </c>
      <c r="B23" s="245"/>
      <c r="C23" s="245"/>
      <c r="D23" s="245"/>
      <c r="E23" s="245"/>
      <c r="F23" s="246"/>
    </row>
    <row r="24" spans="1:10" s="181" customFormat="1" ht="53.25" customHeight="1" thickBot="1" x14ac:dyDescent="0.3">
      <c r="A24" s="236" t="s">
        <v>99</v>
      </c>
      <c r="B24" s="237"/>
      <c r="C24" s="238"/>
      <c r="D24" s="236" t="s">
        <v>89</v>
      </c>
      <c r="E24" s="237"/>
      <c r="F24" s="238"/>
    </row>
    <row r="25" spans="1:10" ht="53.25" customHeight="1" thickBot="1" x14ac:dyDescent="0.3">
      <c r="A25" s="239">
        <v>400</v>
      </c>
      <c r="B25" s="240"/>
      <c r="C25" s="241"/>
      <c r="D25" s="239">
        <v>622.22</v>
      </c>
      <c r="E25" s="240"/>
      <c r="F25" s="241"/>
    </row>
    <row r="26" spans="1:10" ht="53.25" customHeight="1" x14ac:dyDescent="0.25">
      <c r="B26" s="202"/>
      <c r="C26" s="202"/>
      <c r="E26" s="202"/>
      <c r="F26" s="202"/>
    </row>
    <row r="27" spans="1:10" ht="53.25" customHeight="1" x14ac:dyDescent="0.25">
      <c r="B27" s="202"/>
      <c r="C27" s="202"/>
      <c r="E27" s="202"/>
      <c r="F27" s="202"/>
    </row>
    <row r="28" spans="1:10" ht="53.25" customHeight="1" x14ac:dyDescent="0.25">
      <c r="E28" s="202"/>
      <c r="F28" s="202"/>
    </row>
    <row r="29" spans="1:10" ht="53.25" customHeight="1" x14ac:dyDescent="0.25">
      <c r="E29" s="202"/>
    </row>
    <row r="30" spans="1:10" ht="53.25" customHeight="1" x14ac:dyDescent="0.25">
      <c r="E30" s="202"/>
    </row>
    <row r="31" spans="1:10" ht="53.25" customHeight="1" x14ac:dyDescent="0.25"/>
    <row r="32" spans="1:10" ht="53.25" customHeight="1" x14ac:dyDescent="0.25"/>
    <row r="33" ht="53.25" customHeight="1" x14ac:dyDescent="0.25"/>
    <row r="34" ht="53.25" customHeight="1" x14ac:dyDescent="0.25"/>
    <row r="35" ht="53.25" customHeight="1" x14ac:dyDescent="0.25"/>
    <row r="36" ht="53.25" customHeight="1" x14ac:dyDescent="0.25"/>
    <row r="37" ht="53.25" customHeight="1" x14ac:dyDescent="0.25"/>
    <row r="38" ht="53.25" customHeight="1" x14ac:dyDescent="0.25"/>
    <row r="39" ht="53.25" customHeight="1" x14ac:dyDescent="0.25"/>
    <row r="40" ht="53.25" customHeight="1" x14ac:dyDescent="0.25"/>
    <row r="41" ht="53.25" customHeight="1" x14ac:dyDescent="0.25"/>
    <row r="42" ht="53.25" customHeight="1" x14ac:dyDescent="0.25"/>
    <row r="43" ht="53.25" customHeight="1" x14ac:dyDescent="0.25"/>
    <row r="44" ht="53.25" customHeight="1" x14ac:dyDescent="0.25"/>
    <row r="45" ht="53.25" customHeight="1" x14ac:dyDescent="0.25"/>
    <row r="46" ht="53.25" customHeight="1" x14ac:dyDescent="0.25"/>
    <row r="47" ht="53.25" customHeight="1" x14ac:dyDescent="0.25"/>
    <row r="48" ht="53.25" customHeight="1" x14ac:dyDescent="0.25"/>
    <row r="49" ht="53.25" customHeight="1" x14ac:dyDescent="0.25"/>
    <row r="50" ht="53.25" customHeight="1" x14ac:dyDescent="0.25"/>
    <row r="51" ht="53.25" customHeight="1" x14ac:dyDescent="0.25"/>
    <row r="52" ht="53.25" customHeight="1" x14ac:dyDescent="0.25"/>
    <row r="53" ht="53.25" customHeight="1" x14ac:dyDescent="0.25"/>
    <row r="54" ht="53.25" customHeight="1" x14ac:dyDescent="0.25"/>
    <row r="55" ht="53.25" customHeight="1" x14ac:dyDescent="0.25"/>
    <row r="56" ht="53.25" customHeight="1" x14ac:dyDescent="0.25"/>
    <row r="57" ht="53.25" customHeight="1" x14ac:dyDescent="0.25"/>
    <row r="58" ht="53.25" customHeight="1" x14ac:dyDescent="0.25"/>
    <row r="59" ht="53.25" customHeight="1" x14ac:dyDescent="0.25"/>
    <row r="60" ht="53.25" customHeight="1" x14ac:dyDescent="0.25"/>
    <row r="61" ht="53.25" customHeight="1" x14ac:dyDescent="0.25"/>
    <row r="62" ht="53.25" customHeight="1" x14ac:dyDescent="0.25"/>
    <row r="63" ht="53.25" customHeight="1" x14ac:dyDescent="0.25"/>
    <row r="64" ht="53.25" customHeight="1" x14ac:dyDescent="0.25"/>
    <row r="65" ht="53.25" customHeight="1" x14ac:dyDescent="0.25"/>
    <row r="66" ht="53.25" customHeight="1" x14ac:dyDescent="0.25"/>
    <row r="67" ht="53.25" customHeight="1" x14ac:dyDescent="0.25"/>
    <row r="68" ht="53.25" customHeight="1" x14ac:dyDescent="0.25"/>
    <row r="69" ht="53.25" customHeight="1" x14ac:dyDescent="0.25"/>
    <row r="70" ht="53.25" customHeight="1" x14ac:dyDescent="0.25"/>
    <row r="71" ht="53.25" customHeight="1" x14ac:dyDescent="0.25"/>
    <row r="72" ht="53.25" customHeight="1" x14ac:dyDescent="0.25"/>
    <row r="73" ht="53.25" customHeight="1" x14ac:dyDescent="0.25"/>
    <row r="74" ht="53.25" customHeight="1" x14ac:dyDescent="0.25"/>
    <row r="75" ht="53.25" customHeight="1" x14ac:dyDescent="0.25"/>
    <row r="76" ht="53.25" customHeight="1" x14ac:dyDescent="0.25"/>
    <row r="77" ht="53.25" customHeight="1" x14ac:dyDescent="0.25"/>
  </sheetData>
  <mergeCells count="9">
    <mergeCell ref="D1:E4"/>
    <mergeCell ref="A24:C24"/>
    <mergeCell ref="D24:F24"/>
    <mergeCell ref="A25:C25"/>
    <mergeCell ref="D25:F25"/>
    <mergeCell ref="C7:C8"/>
    <mergeCell ref="A11:G11"/>
    <mergeCell ref="A16:G16"/>
    <mergeCell ref="A23:F23"/>
  </mergeCells>
  <pageMargins left="0.78749999999999998" right="0.78749999999999998" top="1.05277777777778" bottom="1.05277777777778" header="0.78749999999999998" footer="0.78749999999999998"/>
  <pageSetup paperSize="9" scale="20" orientation="landscape" r:id="rId1"/>
  <headerFooter>
    <oddHeader>&amp;C&amp;"Times New Roman,Normale"&amp;Kffffff&amp;A</oddHeader>
    <oddFooter>&amp;C&amp;"Times New Roman,Normale"&amp;KffffffPagina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148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docenti</vt:lpstr>
      <vt:lpstr>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User</cp:lastModifiedBy>
  <cp:revision>18</cp:revision>
  <cp:lastPrinted>2024-04-15T08:44:16Z</cp:lastPrinted>
  <dcterms:created xsi:type="dcterms:W3CDTF">2022-02-20T16:02:28Z</dcterms:created>
  <dcterms:modified xsi:type="dcterms:W3CDTF">2024-04-15T08:44:30Z</dcterms:modified>
  <dc:language>it-IT</dc:language>
</cp:coreProperties>
</file>