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360" windowHeight="7950" activeTab="6"/>
  </bookViews>
  <sheets>
    <sheet name="Dati" sheetId="1" r:id="rId1"/>
    <sheet name="Avanzo di Amministrazione" sheetId="2" r:id="rId2"/>
    <sheet name="Competenza" sheetId="3" r:id="rId3"/>
    <sheet name="Mod. A" sheetId="4" r:id="rId4"/>
    <sheet name="Foglio1" sheetId="5" r:id="rId5"/>
    <sheet name="Z01" sheetId="6" r:id="rId6"/>
    <sheet name="Finanziamenti" sheetId="7" r:id="rId7"/>
  </sheets>
  <definedNames>
    <definedName name="_Fill" hidden="1">#REF!</definedName>
    <definedName name="_xlnm.Print_Area" localSheetId="1">'Avanzo di Amministrazione'!$A$1:$K$79</definedName>
    <definedName name="_xlnm.Print_Area" localSheetId="2">'Competenza'!$A$1:$I$110</definedName>
    <definedName name="_xlnm.Print_Area" localSheetId="0">'Dati'!$A$1:$I$55</definedName>
    <definedName name="_xlnm.Print_Area" localSheetId="6">'Finanziamenti'!$A$1:$W$37</definedName>
    <definedName name="_xlnm.Print_Area" localSheetId="3">'Mod. A'!$A$1:$D$86</definedName>
    <definedName name="_xlnm.Print_Area" localSheetId="5">'Z01'!$A$1:$G$27</definedName>
  </definedNames>
  <calcPr fullCalcOnLoad="1"/>
</workbook>
</file>

<file path=xl/comments1.xml><?xml version="1.0" encoding="utf-8"?>
<comments xmlns="http://schemas.openxmlformats.org/spreadsheetml/2006/main">
  <authors>
    <author>LS Cuoco</author>
  </authors>
  <commentList>
    <comment ref="E22" authorId="0">
      <text>
        <r>
          <rPr>
            <b/>
            <u val="single"/>
            <sz val="8"/>
            <color indexed="10"/>
            <rFont val="Tahoma"/>
            <family val="2"/>
          </rPr>
          <t>8/12i Contratto di istituto</t>
        </r>
        <r>
          <rPr>
            <b/>
            <sz val="8"/>
            <rFont val="Tahoma"/>
            <family val="2"/>
          </rPr>
          <t xml:space="preserve">
Importo - al LORDO DIPENDENTE - da gestire </t>
        </r>
        <r>
          <rPr>
            <b/>
            <u val="single"/>
            <sz val="8"/>
            <rFont val="Tahoma"/>
            <family val="2"/>
          </rPr>
          <t>senza accertare in bilancio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Importo ridotto a </t>
        </r>
        <r>
          <rPr>
            <b/>
            <sz val="8"/>
            <color indexed="10"/>
            <rFont val="Tahoma"/>
            <family val="2"/>
          </rPr>
          <t>€ 1.629</t>
        </r>
        <r>
          <rPr>
            <b/>
            <sz val="8"/>
            <rFont val="Tahoma"/>
            <family val="2"/>
          </rPr>
          <t xml:space="preserve"> ex Art. 6 c. 3 D.L. 78/2010.</t>
        </r>
        <r>
          <rPr>
            <i/>
            <sz val="8"/>
            <rFont val="Tahoma"/>
            <family val="2"/>
          </rPr>
          <t xml:space="preserve"> 
</t>
        </r>
        <r>
          <rPr>
            <b/>
            <i/>
            <sz val="8"/>
            <color indexed="16"/>
            <rFont val="Tahoma"/>
            <family val="2"/>
          </rPr>
          <t>Cancellare il dato se non previsto</t>
        </r>
      </text>
    </comment>
  </commentList>
</comments>
</file>

<file path=xl/comments4.xml><?xml version="1.0" encoding="utf-8"?>
<comments xmlns="http://schemas.openxmlformats.org/spreadsheetml/2006/main">
  <authors>
    <author>LS Cuoco</author>
  </authors>
  <commentList>
    <comment ref="F83" authorId="0">
      <text>
        <r>
          <rPr>
            <b/>
            <sz val="8"/>
            <rFont val="Tahoma"/>
            <family val="2"/>
          </rPr>
          <t>Z01 Calcolato per differenza fra Entrate e Spese destinate</t>
        </r>
      </text>
    </comment>
  </commentList>
</comments>
</file>

<file path=xl/comments7.xml><?xml version="1.0" encoding="utf-8"?>
<comments xmlns="http://schemas.openxmlformats.org/spreadsheetml/2006/main">
  <authors>
    <author>LS Cuoco</author>
  </authors>
  <commentList>
    <comment ref="F26" authorId="0">
      <text>
        <r>
          <rPr>
            <b/>
            <u val="single"/>
            <sz val="8"/>
            <color indexed="10"/>
            <rFont val="Tahoma"/>
            <family val="2"/>
          </rPr>
          <t>TOTALE ULTERIORI RISORSE</t>
        </r>
        <r>
          <rPr>
            <b/>
            <sz val="8"/>
            <rFont val="Tahoma"/>
            <family val="2"/>
          </rPr>
          <t xml:space="preserve">
Importi - al </t>
        </r>
        <r>
          <rPr>
            <b/>
            <sz val="8"/>
            <color indexed="10"/>
            <rFont val="Tahoma"/>
            <family val="2"/>
          </rPr>
          <t>LORDO DIPENDENTE</t>
        </r>
        <r>
          <rPr>
            <b/>
            <sz val="8"/>
            <rFont val="Tahoma"/>
            <family val="2"/>
          </rPr>
          <t xml:space="preserve"> - </t>
        </r>
        <r>
          <rPr>
            <b/>
            <u val="single"/>
            <sz val="8"/>
            <rFont val="Tahoma"/>
            <family val="2"/>
          </rPr>
          <t xml:space="preserve">da gestire senza accertare in bilancio
</t>
        </r>
        <r>
          <rPr>
            <b/>
            <i/>
            <sz val="8"/>
            <color indexed="18"/>
            <rFont val="Tahoma"/>
            <family val="2"/>
          </rPr>
          <t>Per la gestione della quota virtuale delle risorse degli istituti contrattuali sarà pubblicato un aggiornamento di questo foglio di calcolo, adeguato al decreto e note illustrative per il Cedolino unico.</t>
        </r>
      </text>
    </comment>
    <comment ref="Q28" authorId="0">
      <text>
        <r>
          <rPr>
            <b/>
            <sz val="8"/>
            <rFont val="Tahoma"/>
            <family val="2"/>
          </rPr>
          <t xml:space="preserve">Il dettaglio della composizione del MOF è stato comunicato da alcuni USR - In assenza di indicazioni usare il file 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per determinarne la composizione</t>
        </r>
      </text>
    </comment>
    <comment ref="G3" authorId="0">
      <text>
        <r>
          <rPr>
            <b/>
            <sz val="8"/>
            <rFont val="Tahoma"/>
            <family val="2"/>
          </rPr>
          <t>Inserire gli importi incassati dalla scuola, nelle diverse rate, e verificarne la congruità e la somma residua</t>
        </r>
      </text>
    </comment>
  </commentList>
</comments>
</file>

<file path=xl/sharedStrings.xml><?xml version="1.0" encoding="utf-8"?>
<sst xmlns="http://schemas.openxmlformats.org/spreadsheetml/2006/main" count="626" uniqueCount="291">
  <si>
    <t>Denominazione Scuola</t>
  </si>
  <si>
    <t>Comune</t>
  </si>
  <si>
    <t>Provincia</t>
  </si>
  <si>
    <t>Il Dirigente Scolastico</t>
  </si>
  <si>
    <t>Il Direttore SGA</t>
  </si>
  <si>
    <t>Dati
generali</t>
  </si>
  <si>
    <t>DATI</t>
  </si>
  <si>
    <t>Supplenze brevi e saltuarie</t>
  </si>
  <si>
    <t>Finanziamento Legge 440/97</t>
  </si>
  <si>
    <t>Fruizione della mensa gratuita</t>
  </si>
  <si>
    <t>Progetti per aree a rischio</t>
  </si>
  <si>
    <t>Altre esigenze</t>
  </si>
  <si>
    <t>ASSEGNAZIONI</t>
  </si>
  <si>
    <t>NON PREVISTA</t>
  </si>
  <si>
    <t>Quota fissa per istituto</t>
  </si>
  <si>
    <t>Quota per alunno</t>
  </si>
  <si>
    <t>Quota per sede aggiuntiva</t>
  </si>
  <si>
    <t>Quota per alunno div. Abile</t>
  </si>
  <si>
    <t>D.M. 21/2007</t>
  </si>
  <si>
    <t>Tab. 2 Quadro A D.M. 21/2007</t>
  </si>
  <si>
    <t>la risorsa assegnata comprende:</t>
  </si>
  <si>
    <t>Scuole capofila per revisori</t>
  </si>
  <si>
    <t>Tipo di scuola</t>
  </si>
  <si>
    <t xml:space="preserve">Risorsa finanziaria assegnata </t>
  </si>
  <si>
    <t>Totale</t>
  </si>
  <si>
    <t>Rata 1</t>
  </si>
  <si>
    <t>Rata 2</t>
  </si>
  <si>
    <t>Rata 3</t>
  </si>
  <si>
    <t>Rata 4</t>
  </si>
  <si>
    <t>Rata 5</t>
  </si>
  <si>
    <t>Rata 6</t>
  </si>
  <si>
    <t>Rata 7</t>
  </si>
  <si>
    <t>Rata 8</t>
  </si>
  <si>
    <t>Rata 9</t>
  </si>
  <si>
    <t>Rata 10</t>
  </si>
  <si>
    <t>Rata 11</t>
  </si>
  <si>
    <t>Rata 12</t>
  </si>
  <si>
    <t>Controllo</t>
  </si>
  <si>
    <r>
      <t>NB</t>
    </r>
    <r>
      <rPr>
        <b/>
        <sz val="10"/>
        <rFont val="Arial"/>
        <family val="2"/>
      </rPr>
      <t xml:space="preserve"> - Indennità di Funzioni Superiori, di Direzione e di Reggenza</t>
    </r>
  </si>
  <si>
    <t>(Nota MIUR 9245 del 22-9-2010)</t>
  </si>
  <si>
    <r>
      <t xml:space="preserve">la risorsa assegnata </t>
    </r>
    <r>
      <rPr>
        <b/>
        <i/>
        <u val="single"/>
        <sz val="11"/>
        <color indexed="10"/>
        <rFont val="Arial"/>
        <family val="2"/>
      </rPr>
      <t>NON</t>
    </r>
    <r>
      <rPr>
        <b/>
        <i/>
        <sz val="11"/>
        <color indexed="18"/>
        <rFont val="Arial"/>
        <family val="2"/>
      </rPr>
      <t xml:space="preserve"> comprende:</t>
    </r>
  </si>
  <si>
    <t>Num.</t>
  </si>
  <si>
    <t>Descrizione</t>
  </si>
  <si>
    <t>P05</t>
  </si>
  <si>
    <t>P06</t>
  </si>
  <si>
    <t>P08</t>
  </si>
  <si>
    <t>P31</t>
  </si>
  <si>
    <t>NB</t>
  </si>
  <si>
    <t>Attività complementari di E.F.- 8/12i A.S. 2010-11</t>
  </si>
  <si>
    <t>Docente Cuurdinatore prov.le di E.F..- 8/12i A.S. 2010-11</t>
  </si>
  <si>
    <r>
      <t xml:space="preserve">Corsi di recupero - </t>
    </r>
    <r>
      <rPr>
        <b/>
        <i/>
        <sz val="10"/>
        <rFont val="Arial"/>
        <family val="2"/>
      </rPr>
      <t>anche per personale esterno</t>
    </r>
  </si>
  <si>
    <t>Finanziamento istituti contrattuali Settembre-Dicembre 2011</t>
  </si>
  <si>
    <t>Resta da</t>
  </si>
  <si>
    <t>incassare</t>
  </si>
  <si>
    <t>Art.6 DL 78/2010</t>
  </si>
  <si>
    <t>Comunicazione 
di assegnazione 
da parte del MIUR</t>
  </si>
  <si>
    <t>Importi</t>
  </si>
  <si>
    <t>ENTRATE</t>
  </si>
  <si>
    <t>Ore ecc.</t>
  </si>
  <si>
    <t>Destinazione</t>
  </si>
  <si>
    <t>Importo</t>
  </si>
  <si>
    <t>Z01</t>
  </si>
  <si>
    <t>Riferimenti</t>
  </si>
  <si>
    <t>04</t>
  </si>
  <si>
    <t>Previsione</t>
  </si>
  <si>
    <t>Somma da utilizzare</t>
  </si>
  <si>
    <t>01</t>
  </si>
  <si>
    <t>Unione Europea</t>
  </si>
  <si>
    <t>02</t>
  </si>
  <si>
    <t>Provincia non vincolati</t>
  </si>
  <si>
    <t>03</t>
  </si>
  <si>
    <t>Provincia vincolati</t>
  </si>
  <si>
    <t>Comune non vincolati</t>
  </si>
  <si>
    <t>05</t>
  </si>
  <si>
    <t>Comune vincolati</t>
  </si>
  <si>
    <t>06</t>
  </si>
  <si>
    <t>Altre istituzioni</t>
  </si>
  <si>
    <t>Accantonamento</t>
  </si>
  <si>
    <t>Contributi da famiglie</t>
  </si>
  <si>
    <t>Num. Alunni</t>
  </si>
  <si>
    <t>A01</t>
  </si>
  <si>
    <t>A02</t>
  </si>
  <si>
    <t>07</t>
  </si>
  <si>
    <t>Altre entrate</t>
  </si>
  <si>
    <t>Interessi</t>
  </si>
  <si>
    <t>A03</t>
  </si>
  <si>
    <t>A04</t>
  </si>
  <si>
    <t>A05</t>
  </si>
  <si>
    <t>R98</t>
  </si>
  <si>
    <r>
      <t xml:space="preserve">Modificare i dati di esempio nelle </t>
    </r>
    <r>
      <rPr>
        <b/>
        <sz val="10"/>
        <rFont val="Arial"/>
        <family val="2"/>
      </rPr>
      <t>caselle a sfondo verde</t>
    </r>
  </si>
  <si>
    <t>Aggr.</t>
  </si>
  <si>
    <t>importi</t>
  </si>
  <si>
    <t>Voce</t>
  </si>
  <si>
    <t xml:space="preserve"> </t>
  </si>
  <si>
    <t>Non vincolato</t>
  </si>
  <si>
    <t>Totale A.A.</t>
  </si>
  <si>
    <t>Vincolato</t>
  </si>
  <si>
    <t>Finanziamenti dallo Stato</t>
  </si>
  <si>
    <t>Dotazione ordinaria</t>
  </si>
  <si>
    <t>Dotazione perequativa</t>
  </si>
  <si>
    <t>Altri finanziamenti non vincolati</t>
  </si>
  <si>
    <t>Altri finanziamenti vincolati</t>
  </si>
  <si>
    <t>Finanziamenti dalla Regione</t>
  </si>
  <si>
    <t>Dotazione ordinaria - Regione Sicilia</t>
  </si>
  <si>
    <t>Dotazione perequativa - Regione Sicilia</t>
  </si>
  <si>
    <t>Non vincolati</t>
  </si>
  <si>
    <t>Vincolati</t>
  </si>
  <si>
    <t>Proventi da gestioni economiche</t>
  </si>
  <si>
    <t>Azienda agraria</t>
  </si>
  <si>
    <t>Azienda speciale</t>
  </si>
  <si>
    <t>Attività per conto terzi</t>
  </si>
  <si>
    <t>Attività convittuale</t>
  </si>
  <si>
    <t>Rendite</t>
  </si>
  <si>
    <t>Alienazione di beni</t>
  </si>
  <si>
    <t>Diverse</t>
  </si>
  <si>
    <t>08</t>
  </si>
  <si>
    <t>Mutui</t>
  </si>
  <si>
    <t xml:space="preserve">Mutui </t>
  </si>
  <si>
    <t>Anticipazioni</t>
  </si>
  <si>
    <t>Totale entrate</t>
  </si>
  <si>
    <t>A</t>
  </si>
  <si>
    <t>Attività</t>
  </si>
  <si>
    <t>Funzionamento amministrativo generale</t>
  </si>
  <si>
    <t>Funzionamento didattico generale</t>
  </si>
  <si>
    <t>Spese di personale</t>
  </si>
  <si>
    <t>vedi PROMEMORIA</t>
  </si>
  <si>
    <t>Spese d'investimento</t>
  </si>
  <si>
    <t>Manutenzione edifici</t>
  </si>
  <si>
    <t>P</t>
  </si>
  <si>
    <t>Progetti</t>
  </si>
  <si>
    <t>G</t>
  </si>
  <si>
    <t>Gestioni economiche</t>
  </si>
  <si>
    <t>G01</t>
  </si>
  <si>
    <t>G02</t>
  </si>
  <si>
    <t>G03</t>
  </si>
  <si>
    <t>G04</t>
  </si>
  <si>
    <t>R</t>
  </si>
  <si>
    <t>Fondo di riserva</t>
  </si>
  <si>
    <t>Totale spese</t>
  </si>
  <si>
    <t>Z</t>
  </si>
  <si>
    <t>Disponibilità finanziaria da programmare</t>
  </si>
  <si>
    <t>Totale a pareggio</t>
  </si>
  <si>
    <t>PROMEMORIA</t>
  </si>
  <si>
    <t>Residui attivi da MIUR</t>
  </si>
  <si>
    <t>Anno</t>
  </si>
  <si>
    <t xml:space="preserve">                        </t>
  </si>
  <si>
    <t>Totale RA MIUR</t>
  </si>
  <si>
    <r>
      <t xml:space="preserve">per far fronte ad eventuali </t>
    </r>
    <r>
      <rPr>
        <b/>
        <i/>
        <sz val="10"/>
        <rFont val="Arial"/>
        <family val="2"/>
      </rPr>
      <t>deficienze di competenza.</t>
    </r>
  </si>
  <si>
    <t>Avanzo DEPURATO</t>
  </si>
  <si>
    <t xml:space="preserve"> va inserito opportunamente nell’aggregato “Z - Disponibilità da </t>
  </si>
  <si>
    <r>
      <t xml:space="preserve">Z01 - </t>
    </r>
    <r>
      <rPr>
        <b/>
        <u val="single"/>
        <sz val="10"/>
        <rFont val="Arial"/>
        <family val="2"/>
      </rPr>
      <t>risorse spendibili</t>
    </r>
  </si>
  <si>
    <t>Regione non vincolati</t>
  </si>
  <si>
    <t>Regione vincolati</t>
  </si>
  <si>
    <t>Somme integrative per Istituti contrattuali</t>
  </si>
  <si>
    <t xml:space="preserve"> Art. 6 dell'Accordo del 18-5-2010 - Incremento FIS</t>
  </si>
  <si>
    <t>SALDO - Esami di Stato</t>
  </si>
  <si>
    <t>Economie ex Art. 7 dell'Accordo del 18-5-2010</t>
  </si>
  <si>
    <t>Eventuali Residui Attivi da USR/USP (antecedenti</t>
  </si>
  <si>
    <t>precedente prospetto.</t>
  </si>
  <si>
    <t>destinare</t>
  </si>
  <si>
    <t>Interessi attivi</t>
  </si>
  <si>
    <t>Non Vincolati</t>
  </si>
  <si>
    <t xml:space="preserve">Vincolati </t>
  </si>
  <si>
    <t>Finanziamenti da Enti locali o da altre istituzioni</t>
  </si>
  <si>
    <t>Avanzo Amm.ne</t>
  </si>
  <si>
    <t>Competenza</t>
  </si>
  <si>
    <t>va a Z01</t>
  </si>
  <si>
    <t>COMPETENZA</t>
  </si>
  <si>
    <t>Finanziamenti statali vincolati</t>
  </si>
  <si>
    <t>Entrate diverse</t>
  </si>
  <si>
    <t>Note</t>
  </si>
  <si>
    <t>Accantonamenti</t>
  </si>
  <si>
    <t>Storni</t>
  </si>
  <si>
    <t>P R O M E M O R I A  
Disponibilità da programmare</t>
  </si>
  <si>
    <r>
      <t xml:space="preserve">Per inserire nuovi Progetti inserire righe </t>
    </r>
    <r>
      <rPr>
        <b/>
        <u val="single"/>
        <sz val="10"/>
        <color indexed="17"/>
        <rFont val="Arial"/>
        <family val="2"/>
      </rPr>
      <t>prima</t>
    </r>
    <r>
      <rPr>
        <b/>
        <sz val="10"/>
        <color indexed="17"/>
        <rFont val="Arial"/>
        <family val="2"/>
      </rPr>
      <t xml:space="preserve"> dell'ultima</t>
    </r>
  </si>
  <si>
    <t xml:space="preserve">Avanzo di amministrazione </t>
  </si>
  <si>
    <t>SPESE</t>
  </si>
  <si>
    <t>Mod. A (Art 2 DI 44/2001)</t>
  </si>
  <si>
    <r>
      <t xml:space="preserve">Z01 </t>
    </r>
    <r>
      <rPr>
        <b/>
        <u val="single"/>
        <sz val="10"/>
        <rFont val="Arial"/>
        <family val="2"/>
      </rPr>
      <t>risorse spendibili</t>
    </r>
  </si>
  <si>
    <t>Prospetto NON collegato ai calcoli</t>
  </si>
  <si>
    <r>
      <t xml:space="preserve">Differenza con Z01 in </t>
    </r>
    <r>
      <rPr>
        <b/>
        <i/>
        <sz val="10"/>
        <color indexed="10"/>
        <rFont val="Arial"/>
        <family val="2"/>
      </rPr>
      <t>Mod. A</t>
    </r>
  </si>
  <si>
    <t>DATI NON OBBLIGATORI</t>
  </si>
  <si>
    <t>Assicurazione</t>
  </si>
  <si>
    <t>programmare”, fino alla eventuale riscossione.  </t>
  </si>
  <si>
    <t>al 31-12-2006), salvo casi eccezionali, non possono</t>
  </si>
  <si>
    <t>considerarsi esigibili e non vanno considerati nel</t>
  </si>
  <si>
    <t>Quota unitaria</t>
  </si>
  <si>
    <t>Ripartizione della quota per destinazione</t>
  </si>
  <si>
    <t>Contributo per il funzionamento amm.vo e didattico</t>
  </si>
  <si>
    <t>F.I.S.</t>
  </si>
  <si>
    <t>Incarichi ATA</t>
  </si>
  <si>
    <t>Funz.Strum.</t>
  </si>
  <si>
    <r>
      <t xml:space="preserve">Importo spettante al </t>
    </r>
    <r>
      <rPr>
        <b/>
        <sz val="10"/>
        <color indexed="10"/>
        <rFont val="Arial"/>
        <family val="2"/>
      </rPr>
      <t>LORDO STATO</t>
    </r>
  </si>
  <si>
    <r>
      <t xml:space="preserve">Importo Accreditato al </t>
    </r>
    <r>
      <rPr>
        <b/>
        <sz val="10"/>
        <color indexed="10"/>
        <rFont val="Arial"/>
        <family val="2"/>
      </rPr>
      <t>LORDO STATO</t>
    </r>
  </si>
  <si>
    <t>Co.Co.Co.</t>
  </si>
  <si>
    <t>Totale generale Entrate 2/1</t>
  </si>
  <si>
    <t>Totale A.S.</t>
  </si>
  <si>
    <t>LORDO STATO</t>
  </si>
  <si>
    <t>LORDO DIPENDENTE</t>
  </si>
  <si>
    <r>
      <t xml:space="preserve">Importo Accreditato e depurato al </t>
    </r>
    <r>
      <rPr>
        <b/>
        <sz val="10"/>
        <color indexed="10"/>
        <rFont val="Arial"/>
        <family val="2"/>
      </rPr>
      <t>LORDO DIPENDENTE</t>
    </r>
  </si>
  <si>
    <t>Incassate</t>
  </si>
  <si>
    <t>da incassare</t>
  </si>
  <si>
    <r>
      <t xml:space="preserve">Importo comunicato al </t>
    </r>
    <r>
      <rPr>
        <b/>
        <sz val="10"/>
        <color indexed="10"/>
        <rFont val="Arial"/>
        <family val="2"/>
      </rPr>
      <t>LORDO DIPENDENTE</t>
    </r>
  </si>
  <si>
    <t xml:space="preserve">Totale Fondi Cedolino Unico </t>
  </si>
  <si>
    <t>Totale generale</t>
  </si>
  <si>
    <t>………………………………</t>
  </si>
  <si>
    <t>Contributo per il funzionamento 
amministrativo e didattico</t>
  </si>
  <si>
    <t>Servizi di pulizia (Sett.-Dic. 2011)</t>
  </si>
  <si>
    <t>Dir.Min. 68 e 92 - Somma eccedente</t>
  </si>
  <si>
    <r>
      <t>Eventuali</t>
    </r>
    <r>
      <rPr>
        <b/>
        <sz val="12"/>
        <rFont val="Arial"/>
        <family val="2"/>
      </rPr>
      <t xml:space="preserve"> INTEGRAZIONI Dotazione Ordinaria</t>
    </r>
  </si>
  <si>
    <r>
      <t>Attuazione intesa sindacale 4-11-2010 (</t>
    </r>
    <r>
      <rPr>
        <b/>
        <i/>
        <sz val="10"/>
        <rFont val="Arial"/>
        <family val="2"/>
      </rPr>
      <t>Ore eccedenti</t>
    </r>
    <r>
      <rPr>
        <sz val="10"/>
        <rFont val="Arial"/>
        <family val="0"/>
      </rPr>
      <t>)</t>
    </r>
  </si>
  <si>
    <t>CEDOLINO UNICO</t>
  </si>
  <si>
    <t>Integrazione Ore eccedenti</t>
  </si>
  <si>
    <t xml:space="preserve">ISTITUTO COMPRENSIVO </t>
  </si>
  <si>
    <t>CROTONE</t>
  </si>
  <si>
    <t>KR</t>
  </si>
  <si>
    <t>GIOVANNI XXIII</t>
  </si>
  <si>
    <t>Dott.ssa Maria Fontana ARDITO</t>
  </si>
  <si>
    <t xml:space="preserve">Dati Comunicati da MIUR con Nota  del -2013 </t>
  </si>
  <si>
    <t>Dotazione finanziaria Istituti contrattuali FIS</t>
  </si>
  <si>
    <t>Funzioni strumentali</t>
  </si>
  <si>
    <t>Funzioni aggiuntive</t>
  </si>
  <si>
    <t xml:space="preserve">  </t>
  </si>
  <si>
    <t>Buoni-libro</t>
  </si>
  <si>
    <t>Totale DISTRIBUITO</t>
  </si>
  <si>
    <t>Genitori Alunni acc. 39/2013</t>
  </si>
  <si>
    <t>Genitori Alunni acc.to51 del 2013</t>
  </si>
  <si>
    <t>Miur spese Pulizia acc. N,52 del 2013</t>
  </si>
  <si>
    <t>P54</t>
  </si>
  <si>
    <t>DEMATERIALIZZAZIONE</t>
  </si>
  <si>
    <t>FORMAZIONE E AGG.TO</t>
  </si>
  <si>
    <t>AREA A RISCHIO</t>
  </si>
  <si>
    <t xml:space="preserve">EDUCAZIONE STRADALE </t>
  </si>
  <si>
    <t>BIBLIOTECA</t>
  </si>
  <si>
    <t>SPESE DI INVESTIMENTO</t>
  </si>
  <si>
    <t>FUNZIONAMENTO DIDATTICO GENERALE</t>
  </si>
  <si>
    <t>FUNZIONAMENTO AMMINISTRATIVO</t>
  </si>
  <si>
    <t>P55</t>
  </si>
  <si>
    <t>P38</t>
  </si>
  <si>
    <t>P42</t>
  </si>
  <si>
    <t>P67</t>
  </si>
  <si>
    <t>P68</t>
  </si>
  <si>
    <t>P69</t>
  </si>
  <si>
    <t>FORMAZIONE E AGGIORNAMENTO</t>
  </si>
  <si>
    <t xml:space="preserve">Demetarializzazione </t>
  </si>
  <si>
    <t>Movimenti nel corso del 2016</t>
  </si>
  <si>
    <t>Quota per classi terminali di 1° grado</t>
  </si>
  <si>
    <t>P71</t>
  </si>
  <si>
    <t>EDUCAZIONE ALLA SICUREZZA NELLA SCUOLA</t>
  </si>
  <si>
    <t>Allestimento aule DA nei tre plessi</t>
  </si>
  <si>
    <t>Dsga Francesco DEMME</t>
  </si>
  <si>
    <t>Programma Annuale 2018</t>
  </si>
  <si>
    <t>Fondo di cassa al 25/10/2017</t>
  </si>
  <si>
    <t>Residui passivi al 25/10/2017</t>
  </si>
  <si>
    <t>Progetti attivati nell'istituzione scolastica - E.F. 2017</t>
  </si>
  <si>
    <t>Progetto Primaria</t>
  </si>
  <si>
    <t xml:space="preserve">P74 </t>
  </si>
  <si>
    <t>AA 2018</t>
  </si>
  <si>
    <t>Avanzo non vincolato 2018</t>
  </si>
  <si>
    <t>Progetto Inclusione sociale</t>
  </si>
  <si>
    <t>Comune Vincolati</t>
  </si>
  <si>
    <t>P74</t>
  </si>
  <si>
    <t>Riepilogo destinazione Avanzo di Amministrazione 2017
nel Programma Annuale 2018</t>
  </si>
  <si>
    <t>Riepilogo destinazione Avanzo di Amministrazione 2017
e Entrate di Competenza 2017 nel Programma Annuale 2018</t>
  </si>
  <si>
    <t>NB - nella voce Avanzo NON vincolato si devono già conteggiare eventuali riduzioni o aumenti per Minori Residui Attivi o Passivi senza vincolo di destinazione</t>
  </si>
  <si>
    <t>Avanzo di Amministrazione 2017</t>
  </si>
  <si>
    <t xml:space="preserve">Avanzo vincolato </t>
  </si>
  <si>
    <t xml:space="preserve">Comunicato da Miu con Nota 9245 del </t>
  </si>
  <si>
    <t>al 1/1/2017</t>
  </si>
  <si>
    <t>al 31/12/2017</t>
  </si>
  <si>
    <t>Servizi di pulizia (Gennaio-Giugno 2018)</t>
  </si>
  <si>
    <t xml:space="preserve">Residui passivi </t>
  </si>
  <si>
    <t xml:space="preserve">Fondo di cassa al </t>
  </si>
  <si>
    <t>Progetto secondaria</t>
  </si>
  <si>
    <t>Pon fse "Inclusione sociale"</t>
  </si>
  <si>
    <t>Progetto Infanzia</t>
  </si>
  <si>
    <r>
      <t xml:space="preserve">Si segnala l’opportunità di applicare </t>
    </r>
    <r>
      <rPr>
        <b/>
        <sz val="10"/>
        <rFont val="Arial"/>
        <family val="2"/>
      </rPr>
      <t xml:space="preserve">l’avanzo di amministrazione </t>
    </r>
  </si>
  <si>
    <r>
      <t>presunto,</t>
    </r>
    <r>
      <rPr>
        <sz val="10"/>
        <rFont val="Arial"/>
        <family val="2"/>
      </rPr>
      <t xml:space="preserve"> nell’entità pari al fondo di cassa al netto dei residui passivi, </t>
    </r>
  </si>
  <si>
    <r>
      <t xml:space="preserve"> L’avanzo di amministrazione determinato da </t>
    </r>
    <r>
      <rPr>
        <b/>
        <sz val="10"/>
        <rFont val="Arial"/>
        <family val="2"/>
      </rPr>
      <t>residui attivi MIUR</t>
    </r>
    <r>
      <rPr>
        <sz val="10"/>
        <rFont val="Arial"/>
        <family val="2"/>
      </rPr>
      <t>,</t>
    </r>
  </si>
  <si>
    <t>Il Dirigente Scol.</t>
  </si>
  <si>
    <t xml:space="preserve">predisposto dal Dirigente </t>
  </si>
  <si>
    <t>proposto dalla G.E.</t>
  </si>
  <si>
    <t>Il Presidente della G.E.</t>
  </si>
  <si>
    <t>Dott.sa Maria Fontana ARDITO</t>
  </si>
  <si>
    <t>approvato dal Consiglio d'Istituto</t>
  </si>
  <si>
    <t>Il Presidente del C.I.</t>
  </si>
  <si>
    <t>Il segretario del C.I.</t>
  </si>
  <si>
    <t xml:space="preserve">                                                                                     Domenica Tresa Riganello</t>
  </si>
  <si>
    <t>a Teresa RIGANELLO</t>
  </si>
  <si>
    <t>Amanda PERRI</t>
  </si>
  <si>
    <t>Avanzo di Amministrazione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</si>
</sst>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_-* #,##0_-;\-* #,##0_-;_-* &quot;-&quot;??_-;_-@_-"/>
    <numFmt numFmtId="168" formatCode="_-* #,##0.00_-;\-* #,##0.00_-;_-* &quot;-&quot;_-;_-@_-"/>
    <numFmt numFmtId="169" formatCode="#,##0_ ;\-#,##0\ "/>
    <numFmt numFmtId="170" formatCode="0.0%"/>
    <numFmt numFmtId="171" formatCode="#,##0_ ;[Red]\-#,##0\ "/>
    <numFmt numFmtId="172" formatCode="#,##0.00_ ;[Red]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"/>
    <numFmt numFmtId="178" formatCode="0.0000"/>
    <numFmt numFmtId="179" formatCode="0.000"/>
    <numFmt numFmtId="180" formatCode="0.00_ ;[Red]\-0.00\ "/>
    <numFmt numFmtId="181" formatCode="_-* #,##0.0_-;\-* #,##0.0_-;_-* &quot;-&quot;??_-;_-@_-"/>
    <numFmt numFmtId="182" formatCode="0.0"/>
    <numFmt numFmtId="183" formatCode="_-* #,##0.0000000000_-;\-* #,##0.0000000000_-;_-* &quot;-&quot;??_-;_-@_-"/>
    <numFmt numFmtId="184" formatCode="_-* #,##0.000_-;\-* #,##0.000_-;_-* &quot;-&quot;??_-;_-@_-"/>
    <numFmt numFmtId="185" formatCode="&quot;€&quot;\ #,##0.0;[Red]\-&quot;€&quot;\ #,##0.0"/>
    <numFmt numFmtId="186" formatCode="&quot;€&quot;\ #,##0.000;[Red]\-&quot;€&quot;\ #,##0.000"/>
    <numFmt numFmtId="187" formatCode="&quot;€&quot;\ #,##0.0000;[Red]\-&quot;€&quot;\ #,##0.0000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0000000_-;\-* #,##0.00000000_-;_-* &quot;-&quot;??_-;_-@_-"/>
    <numFmt numFmtId="193" formatCode="_-* #,##0.000000000_-;\-* #,##0.000000000_-;_-* &quot;-&quot;??_-;_-@_-"/>
    <numFmt numFmtId="194" formatCode="_-* #,##0.00000000000_-;\-* #,##0.00000000000_-;_-* &quot;-&quot;??_-;_-@_-"/>
    <numFmt numFmtId="195" formatCode="&quot;Attivo&quot;;&quot;Attivo&quot;;&quot;Inattivo&quot;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1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u val="single"/>
      <sz val="8"/>
      <color indexed="10"/>
      <name val="Tahoma"/>
      <family val="2"/>
    </font>
    <font>
      <b/>
      <sz val="9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2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i/>
      <sz val="8"/>
      <name val="Tahoma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8"/>
      <name val="Arial"/>
      <family val="2"/>
    </font>
    <font>
      <b/>
      <i/>
      <sz val="8"/>
      <color indexed="16"/>
      <name val="Tahoma"/>
      <family val="2"/>
    </font>
    <font>
      <b/>
      <u val="single"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8"/>
      <color indexed="17"/>
      <name val="Arial Narrow"/>
      <family val="2"/>
    </font>
    <font>
      <u val="single"/>
      <sz val="10"/>
      <name val="Arial"/>
      <family val="2"/>
    </font>
    <font>
      <b/>
      <sz val="8"/>
      <color indexed="1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u val="single"/>
      <sz val="10"/>
      <name val="Arial"/>
      <family val="2"/>
    </font>
    <font>
      <i/>
      <sz val="14"/>
      <name val="Arial"/>
      <family val="2"/>
    </font>
    <font>
      <b/>
      <i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b/>
      <i/>
      <sz val="8"/>
      <color indexed="18"/>
      <name val="Tahoma"/>
      <family val="2"/>
    </font>
    <font>
      <b/>
      <sz val="8"/>
      <name val="Arial"/>
      <family val="2"/>
    </font>
    <font>
      <b/>
      <sz val="11"/>
      <color indexed="53"/>
      <name val="Arial"/>
      <family val="2"/>
    </font>
    <font>
      <b/>
      <i/>
      <u val="single"/>
      <sz val="8"/>
      <name val="Arial"/>
      <family val="2"/>
    </font>
    <font>
      <b/>
      <sz val="18"/>
      <color indexed="10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2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16"/>
      <name val="Arial"/>
      <family val="2"/>
    </font>
    <font>
      <b/>
      <sz val="11"/>
      <color indexed="17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1" applyNumberFormat="0" applyAlignment="0" applyProtection="0"/>
    <xf numFmtId="0" fontId="15" fillId="0" borderId="2" applyNumberFormat="0" applyFill="0" applyAlignment="0" applyProtection="0"/>
    <xf numFmtId="0" fontId="16" fillId="1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1" fillId="1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18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43" fontId="6" fillId="17" borderId="11" xfId="46" applyFont="1" applyFill="1" applyBorder="1" applyAlignment="1">
      <alignment horizontal="center"/>
    </xf>
    <xf numFmtId="43" fontId="0" fillId="0" borderId="12" xfId="0" applyNumberFormat="1" applyBorder="1" applyAlignment="1">
      <alignment/>
    </xf>
    <xf numFmtId="43" fontId="0" fillId="0" borderId="13" xfId="46" applyFont="1" applyBorder="1" applyAlignment="1">
      <alignment/>
    </xf>
    <xf numFmtId="43" fontId="34" fillId="17" borderId="14" xfId="46" applyFont="1" applyFill="1" applyBorder="1" applyAlignment="1">
      <alignment/>
    </xf>
    <xf numFmtId="43" fontId="34" fillId="17" borderId="15" xfId="46" applyFont="1" applyFill="1" applyBorder="1" applyAlignment="1">
      <alignment/>
    </xf>
    <xf numFmtId="43" fontId="34" fillId="17" borderId="16" xfId="46" applyFont="1" applyFill="1" applyBorder="1" applyAlignment="1">
      <alignment/>
    </xf>
    <xf numFmtId="43" fontId="6" fillId="17" borderId="17" xfId="46" applyFont="1" applyFill="1" applyBorder="1" applyAlignment="1">
      <alignment/>
    </xf>
    <xf numFmtId="43" fontId="6" fillId="17" borderId="14" xfId="46" applyFont="1" applyFill="1" applyBorder="1" applyAlignment="1">
      <alignment/>
    </xf>
    <xf numFmtId="43" fontId="6" fillId="17" borderId="15" xfId="46" applyFont="1" applyFill="1" applyBorder="1" applyAlignment="1">
      <alignment/>
    </xf>
    <xf numFmtId="43" fontId="6" fillId="17" borderId="16" xfId="46" applyFont="1" applyFill="1" applyBorder="1" applyAlignment="1">
      <alignment/>
    </xf>
    <xf numFmtId="43" fontId="6" fillId="2" borderId="18" xfId="46" applyFont="1" applyFill="1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0" fillId="10" borderId="0" xfId="0" applyFill="1" applyAlignment="1">
      <alignment/>
    </xf>
    <xf numFmtId="0" fontId="3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32" fillId="10" borderId="0" xfId="0" applyFont="1" applyFill="1" applyAlignment="1">
      <alignment/>
    </xf>
    <xf numFmtId="0" fontId="1" fillId="10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/>
    </xf>
    <xf numFmtId="0" fontId="0" fillId="10" borderId="1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10" borderId="15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left"/>
    </xf>
    <xf numFmtId="0" fontId="0" fillId="10" borderId="20" xfId="0" applyFill="1" applyBorder="1" applyAlignment="1">
      <alignment/>
    </xf>
    <xf numFmtId="0" fontId="40" fillId="17" borderId="0" xfId="0" applyFont="1" applyFill="1" applyAlignment="1">
      <alignment/>
    </xf>
    <xf numFmtId="0" fontId="40" fillId="17" borderId="0" xfId="0" applyFont="1" applyFill="1" applyAlignment="1">
      <alignment horizontal="left"/>
    </xf>
    <xf numFmtId="0" fontId="41" fillId="10" borderId="0" xfId="0" applyFont="1" applyFill="1" applyAlignment="1">
      <alignment/>
    </xf>
    <xf numFmtId="0" fontId="37" fillId="10" borderId="0" xfId="0" applyFont="1" applyFill="1" applyAlignment="1">
      <alignment horizontal="left" indent="1"/>
    </xf>
    <xf numFmtId="0" fontId="1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43" fontId="1" fillId="10" borderId="19" xfId="0" applyNumberFormat="1" applyFont="1" applyFill="1" applyBorder="1" applyAlignment="1">
      <alignment/>
    </xf>
    <xf numFmtId="43" fontId="1" fillId="10" borderId="19" xfId="46" applyFont="1" applyFill="1" applyBorder="1" applyAlignment="1">
      <alignment/>
    </xf>
    <xf numFmtId="43" fontId="0" fillId="10" borderId="19" xfId="0" applyNumberFormat="1" applyFill="1" applyBorder="1" applyAlignment="1">
      <alignment/>
    </xf>
    <xf numFmtId="43" fontId="0" fillId="10" borderId="0" xfId="0" applyNumberForma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43" fontId="1" fillId="10" borderId="0" xfId="0" applyNumberFormat="1" applyFont="1" applyFill="1" applyAlignment="1">
      <alignment/>
    </xf>
    <xf numFmtId="0" fontId="0" fillId="17" borderId="23" xfId="0" applyFill="1" applyBorder="1" applyAlignment="1">
      <alignment/>
    </xf>
    <xf numFmtId="43" fontId="0" fillId="17" borderId="23" xfId="46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6" fillId="17" borderId="10" xfId="46" applyFont="1" applyFill="1" applyBorder="1" applyAlignment="1">
      <alignment/>
    </xf>
    <xf numFmtId="43" fontId="6" fillId="17" borderId="13" xfId="46" applyFont="1" applyFill="1" applyBorder="1" applyAlignment="1">
      <alignment/>
    </xf>
    <xf numFmtId="0" fontId="6" fillId="17" borderId="24" xfId="0" applyFont="1" applyFill="1" applyBorder="1" applyAlignment="1">
      <alignment horizontal="center"/>
    </xf>
    <xf numFmtId="0" fontId="6" fillId="17" borderId="25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43" fontId="1" fillId="10" borderId="10" xfId="46" applyFont="1" applyFill="1" applyBorder="1" applyAlignment="1">
      <alignment/>
    </xf>
    <xf numFmtId="43" fontId="10" fillId="2" borderId="12" xfId="46" applyFont="1" applyFill="1" applyBorder="1" applyAlignment="1">
      <alignment/>
    </xf>
    <xf numFmtId="0" fontId="43" fillId="2" borderId="12" xfId="0" applyFont="1" applyFill="1" applyBorder="1" applyAlignment="1">
      <alignment/>
    </xf>
    <xf numFmtId="0" fontId="43" fillId="2" borderId="23" xfId="0" applyFont="1" applyFill="1" applyBorder="1" applyAlignment="1">
      <alignment/>
    </xf>
    <xf numFmtId="0" fontId="31" fillId="10" borderId="0" xfId="0" applyFont="1" applyFill="1" applyAlignment="1">
      <alignment/>
    </xf>
    <xf numFmtId="0" fontId="32" fillId="10" borderId="0" xfId="0" applyFont="1" applyFill="1" applyAlignment="1">
      <alignment horizontal="left"/>
    </xf>
    <xf numFmtId="0" fontId="45" fillId="10" borderId="0" xfId="0" applyFont="1" applyFill="1" applyBorder="1" applyAlignment="1" applyProtection="1" quotePrefix="1">
      <alignment horizontal="center"/>
      <protection/>
    </xf>
    <xf numFmtId="0" fontId="46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5" fillId="10" borderId="0" xfId="0" applyFont="1" applyFill="1" applyBorder="1" applyAlignment="1">
      <alignment/>
    </xf>
    <xf numFmtId="0" fontId="0" fillId="17" borderId="0" xfId="0" applyFont="1" applyFill="1" applyBorder="1" applyAlignment="1" applyProtection="1" quotePrefix="1">
      <alignment horizontal="centerContinuous" vertical="center"/>
      <protection/>
    </xf>
    <xf numFmtId="0" fontId="0" fillId="17" borderId="0" xfId="0" applyFill="1" applyBorder="1" applyAlignment="1">
      <alignment horizontal="centerContinuous" vertical="center"/>
    </xf>
    <xf numFmtId="0" fontId="0" fillId="17" borderId="0" xfId="0" applyFill="1" applyAlignment="1">
      <alignment horizontal="centerContinuous"/>
    </xf>
    <xf numFmtId="49" fontId="1" fillId="0" borderId="26" xfId="0" applyNumberFormat="1" applyFont="1" applyBorder="1" applyAlignment="1">
      <alignment horizontal="center"/>
    </xf>
    <xf numFmtId="0" fontId="1" fillId="21" borderId="19" xfId="0" applyFont="1" applyFill="1" applyBorder="1" applyAlignment="1">
      <alignment horizontal="centerContinuous"/>
    </xf>
    <xf numFmtId="0" fontId="0" fillId="21" borderId="27" xfId="0" applyFill="1" applyBorder="1" applyAlignment="1">
      <alignment horizontal="centerContinuous"/>
    </xf>
    <xf numFmtId="0" fontId="0" fillId="21" borderId="28" xfId="0" applyFill="1" applyBorder="1" applyAlignment="1">
      <alignment horizontal="centerContinuous"/>
    </xf>
    <xf numFmtId="0" fontId="0" fillId="0" borderId="29" xfId="0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3" fontId="1" fillId="17" borderId="10" xfId="46" applyFont="1" applyFill="1" applyBorder="1" applyAlignment="1">
      <alignment/>
    </xf>
    <xf numFmtId="0" fontId="6" fillId="17" borderId="33" xfId="0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6" fillId="17" borderId="35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10" borderId="21" xfId="0" applyFont="1" applyFill="1" applyBorder="1" applyAlignment="1">
      <alignment horizontal="left" vertical="center"/>
    </xf>
    <xf numFmtId="0" fontId="0" fillId="10" borderId="20" xfId="0" applyFill="1" applyBorder="1" applyAlignment="1">
      <alignment/>
    </xf>
    <xf numFmtId="0" fontId="0" fillId="10" borderId="22" xfId="0" applyFill="1" applyBorder="1" applyAlignment="1">
      <alignment/>
    </xf>
    <xf numFmtId="168" fontId="6" fillId="17" borderId="10" xfId="47" applyNumberFormat="1" applyFont="1" applyFill="1" applyBorder="1" applyAlignment="1">
      <alignment/>
    </xf>
    <xf numFmtId="0" fontId="6" fillId="17" borderId="37" xfId="0" applyFont="1" applyFill="1" applyBorder="1" applyAlignment="1">
      <alignment horizontal="center"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/>
    </xf>
    <xf numFmtId="168" fontId="1" fillId="10" borderId="40" xfId="0" applyNumberFormat="1" applyFont="1" applyFill="1" applyBorder="1" applyAlignment="1">
      <alignment/>
    </xf>
    <xf numFmtId="43" fontId="1" fillId="0" borderId="41" xfId="46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center"/>
    </xf>
    <xf numFmtId="168" fontId="6" fillId="17" borderId="25" xfId="47" applyNumberFormat="1" applyFont="1" applyFill="1" applyBorder="1" applyAlignment="1">
      <alignment/>
    </xf>
    <xf numFmtId="168" fontId="0" fillId="10" borderId="13" xfId="0" applyNumberFormat="1" applyFont="1" applyFill="1" applyBorder="1" applyAlignment="1">
      <alignment/>
    </xf>
    <xf numFmtId="0" fontId="6" fillId="17" borderId="42" xfId="0" applyFont="1" applyFill="1" applyBorder="1" applyAlignment="1">
      <alignment horizontal="center"/>
    </xf>
    <xf numFmtId="168" fontId="0" fillId="10" borderId="12" xfId="0" applyNumberFormat="1" applyFont="1" applyFill="1" applyBorder="1" applyAlignment="1">
      <alignment/>
    </xf>
    <xf numFmtId="168" fontId="6" fillId="17" borderId="14" xfId="47" applyNumberFormat="1" applyFont="1" applyFill="1" applyBorder="1" applyAlignment="1">
      <alignment/>
    </xf>
    <xf numFmtId="168" fontId="0" fillId="10" borderId="23" xfId="0" applyNumberFormat="1" applyFont="1" applyFill="1" applyBorder="1" applyAlignment="1">
      <alignment/>
    </xf>
    <xf numFmtId="168" fontId="6" fillId="17" borderId="24" xfId="47" applyNumberFormat="1" applyFont="1" applyFill="1" applyBorder="1" applyAlignment="1">
      <alignment/>
    </xf>
    <xf numFmtId="8" fontId="1" fillId="10" borderId="4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right"/>
    </xf>
    <xf numFmtId="168" fontId="1" fillId="10" borderId="0" xfId="0" applyNumberFormat="1" applyFont="1" applyFill="1" applyBorder="1" applyAlignment="1">
      <alignment/>
    </xf>
    <xf numFmtId="6" fontId="1" fillId="10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1" fillId="10" borderId="39" xfId="0" applyFont="1" applyFill="1" applyBorder="1" applyAlignment="1">
      <alignment horizontal="right"/>
    </xf>
    <xf numFmtId="168" fontId="1" fillId="10" borderId="39" xfId="0" applyNumberFormat="1" applyFont="1" applyFill="1" applyBorder="1" applyAlignment="1">
      <alignment/>
    </xf>
    <xf numFmtId="0" fontId="1" fillId="10" borderId="0" xfId="0" applyFont="1" applyFill="1" applyAlignment="1">
      <alignment horizontal="right"/>
    </xf>
    <xf numFmtId="168" fontId="1" fillId="10" borderId="0" xfId="0" applyNumberFormat="1" applyFont="1" applyFill="1" applyAlignment="1">
      <alignment/>
    </xf>
    <xf numFmtId="6" fontId="1" fillId="10" borderId="0" xfId="0" applyNumberFormat="1" applyFont="1" applyFill="1" applyAlignment="1">
      <alignment horizontal="center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45" fillId="10" borderId="0" xfId="0" applyFont="1" applyFill="1" applyBorder="1" applyAlignment="1" applyProtection="1" quotePrefix="1">
      <alignment horizontal="centerContinuous"/>
      <protection/>
    </xf>
    <xf numFmtId="0" fontId="0" fillId="10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2" fillId="10" borderId="0" xfId="0" applyFont="1" applyFill="1" applyBorder="1" applyAlignment="1">
      <alignment horizontal="centerContinuous"/>
    </xf>
    <xf numFmtId="49" fontId="2" fillId="10" borderId="0" xfId="0" applyNumberFormat="1" applyFont="1" applyFill="1" applyBorder="1" applyAlignment="1">
      <alignment horizontal="centerContinuous"/>
    </xf>
    <xf numFmtId="0" fontId="0" fillId="10" borderId="0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49" fontId="1" fillId="0" borderId="14" xfId="0" applyNumberFormat="1" applyFont="1" applyBorder="1" applyAlignment="1">
      <alignment horizontal="center"/>
    </xf>
    <xf numFmtId="0" fontId="1" fillId="0" borderId="35" xfId="0" applyFont="1" applyBorder="1" applyAlignment="1" quotePrefix="1">
      <alignment horizontal="left"/>
    </xf>
    <xf numFmtId="168" fontId="1" fillId="0" borderId="43" xfId="47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168" fontId="1" fillId="0" borderId="44" xfId="47" applyNumberFormat="1" applyFont="1" applyBorder="1" applyAlignment="1">
      <alignment/>
    </xf>
    <xf numFmtId="0" fontId="1" fillId="10" borderId="45" xfId="0" applyFont="1" applyFill="1" applyBorder="1" applyAlignment="1">
      <alignment horizontal="right"/>
    </xf>
    <xf numFmtId="168" fontId="0" fillId="10" borderId="0" xfId="0" applyNumberFormat="1" applyFont="1" applyFill="1" applyAlignment="1">
      <alignment/>
    </xf>
    <xf numFmtId="0" fontId="1" fillId="0" borderId="35" xfId="0" applyFont="1" applyBorder="1" applyAlignment="1">
      <alignment/>
    </xf>
    <xf numFmtId="0" fontId="0" fillId="0" borderId="37" xfId="0" applyFont="1" applyBorder="1" applyAlignment="1">
      <alignment/>
    </xf>
    <xf numFmtId="168" fontId="6" fillId="17" borderId="44" xfId="47" applyNumberFormat="1" applyFont="1" applyFill="1" applyBorder="1" applyAlignment="1">
      <alignment/>
    </xf>
    <xf numFmtId="0" fontId="52" fillId="10" borderId="0" xfId="0" applyFont="1" applyFill="1" applyAlignment="1">
      <alignment/>
    </xf>
    <xf numFmtId="49" fontId="1" fillId="0" borderId="3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37" xfId="0" applyFont="1" applyBorder="1" applyAlignment="1">
      <alignment wrapText="1"/>
    </xf>
    <xf numFmtId="168" fontId="1" fillId="0" borderId="44" xfId="47" applyNumberFormat="1" applyFont="1" applyBorder="1" applyAlignment="1">
      <alignment wrapText="1"/>
    </xf>
    <xf numFmtId="0" fontId="0" fillId="10" borderId="0" xfId="0" applyFont="1" applyFill="1" applyAlignment="1">
      <alignment wrapText="1"/>
    </xf>
    <xf numFmtId="168" fontId="6" fillId="0" borderId="44" xfId="47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68" fontId="1" fillId="10" borderId="44" xfId="47" applyNumberFormat="1" applyFont="1" applyFill="1" applyBorder="1" applyAlignment="1">
      <alignment/>
    </xf>
    <xf numFmtId="0" fontId="2" fillId="10" borderId="0" xfId="0" applyFont="1" applyFill="1" applyAlignment="1">
      <alignment/>
    </xf>
    <xf numFmtId="0" fontId="40" fillId="0" borderId="0" xfId="0" applyFont="1" applyAlignment="1">
      <alignment/>
    </xf>
    <xf numFmtId="0" fontId="52" fillId="10" borderId="0" xfId="0" applyFont="1" applyFill="1" applyAlignment="1">
      <alignment horizontal="left" indent="1"/>
    </xf>
    <xf numFmtId="0" fontId="1" fillId="0" borderId="37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168" fontId="6" fillId="0" borderId="46" xfId="47" applyNumberFormat="1" applyFont="1" applyFill="1" applyBorder="1" applyAlignment="1">
      <alignment/>
    </xf>
    <xf numFmtId="0" fontId="0" fillId="22" borderId="21" xfId="0" applyFont="1" applyFill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right"/>
    </xf>
    <xf numFmtId="168" fontId="1" fillId="0" borderId="19" xfId="47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2" fillId="10" borderId="0" xfId="0" applyFont="1" applyFill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168" fontId="0" fillId="0" borderId="51" xfId="47" applyNumberFormat="1" applyFont="1" applyBorder="1" applyAlignment="1">
      <alignment/>
    </xf>
    <xf numFmtId="168" fontId="0" fillId="10" borderId="0" xfId="47" applyNumberFormat="1" applyFont="1" applyFill="1" applyBorder="1" applyAlignment="1">
      <alignment/>
    </xf>
    <xf numFmtId="0" fontId="0" fillId="0" borderId="37" xfId="0" applyFont="1" applyBorder="1" applyAlignment="1" quotePrefix="1">
      <alignment horizontal="left"/>
    </xf>
    <xf numFmtId="0" fontId="53" fillId="10" borderId="0" xfId="0" applyFont="1" applyFill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0" xfId="0" applyFont="1" applyAlignment="1">
      <alignment horizontal="center"/>
    </xf>
    <xf numFmtId="168" fontId="0" fillId="10" borderId="0" xfId="0" applyNumberFormat="1" applyFont="1" applyFill="1" applyBorder="1" applyAlignment="1">
      <alignment/>
    </xf>
    <xf numFmtId="0" fontId="40" fillId="10" borderId="0" xfId="0" applyFont="1" applyFill="1" applyBorder="1" applyAlignment="1">
      <alignment/>
    </xf>
    <xf numFmtId="43" fontId="0" fillId="10" borderId="0" xfId="0" applyNumberFormat="1" applyFont="1" applyFill="1" applyBorder="1" applyAlignment="1">
      <alignment/>
    </xf>
    <xf numFmtId="0" fontId="1" fillId="10" borderId="0" xfId="0" applyFont="1" applyFill="1" applyBorder="1" applyAlignment="1">
      <alignment/>
    </xf>
    <xf numFmtId="49" fontId="1" fillId="0" borderId="37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49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 quotePrefix="1">
      <alignment horizontal="right"/>
    </xf>
    <xf numFmtId="0" fontId="0" fillId="10" borderId="0" xfId="0" applyFont="1" applyFill="1" applyAlignment="1">
      <alignment horizontal="left"/>
    </xf>
    <xf numFmtId="41" fontId="49" fillId="10" borderId="0" xfId="47" applyFont="1" applyFill="1" applyBorder="1" applyAlignment="1" applyProtection="1">
      <alignment horizontal="right"/>
      <protection hidden="1"/>
    </xf>
    <xf numFmtId="41" fontId="0" fillId="10" borderId="0" xfId="47" applyNumberFormat="1" applyFont="1" applyFill="1" applyAlignment="1">
      <alignment/>
    </xf>
    <xf numFmtId="43" fontId="1" fillId="10" borderId="10" xfId="0" applyNumberFormat="1" applyFont="1" applyFill="1" applyBorder="1" applyAlignment="1">
      <alignment/>
    </xf>
    <xf numFmtId="0" fontId="1" fillId="10" borderId="0" xfId="0" applyFont="1" applyFill="1" applyAlignment="1">
      <alignment horizontal="left"/>
    </xf>
    <xf numFmtId="43" fontId="1" fillId="10" borderId="0" xfId="46" applyFont="1" applyFill="1" applyAlignment="1">
      <alignment/>
    </xf>
    <xf numFmtId="43" fontId="1" fillId="10" borderId="20" xfId="46" applyFont="1" applyFill="1" applyBorder="1" applyAlignment="1">
      <alignment/>
    </xf>
    <xf numFmtId="43" fontId="31" fillId="10" borderId="19" xfId="46" applyFont="1" applyFill="1" applyBorder="1" applyAlignment="1">
      <alignment/>
    </xf>
    <xf numFmtId="49" fontId="1" fillId="0" borderId="52" xfId="0" applyNumberFormat="1" applyFont="1" applyBorder="1" applyAlignment="1">
      <alignment horizontal="center"/>
    </xf>
    <xf numFmtId="168" fontId="6" fillId="17" borderId="10" xfId="47" applyNumberFormat="1" applyFont="1" applyFill="1" applyBorder="1" applyAlignment="1">
      <alignment vertical="center"/>
    </xf>
    <xf numFmtId="49" fontId="1" fillId="0" borderId="10" xfId="0" applyNumberFormat="1" applyFont="1" applyBorder="1" applyAlignment="1" quotePrefix="1">
      <alignment horizontal="center"/>
    </xf>
    <xf numFmtId="0" fontId="0" fillId="10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68" fontId="6" fillId="17" borderId="13" xfId="47" applyNumberFormat="1" applyFont="1" applyFill="1" applyBorder="1" applyAlignment="1">
      <alignment vertical="center"/>
    </xf>
    <xf numFmtId="168" fontId="6" fillId="17" borderId="12" xfId="47" applyNumberFormat="1" applyFont="1" applyFill="1" applyBorder="1" applyAlignment="1">
      <alignment vertical="center"/>
    </xf>
    <xf numFmtId="168" fontId="6" fillId="17" borderId="23" xfId="47" applyNumberFormat="1" applyFont="1" applyFill="1" applyBorder="1" applyAlignment="1">
      <alignment vertical="center"/>
    </xf>
    <xf numFmtId="43" fontId="6" fillId="17" borderId="56" xfId="46" applyFont="1" applyFill="1" applyBorder="1" applyAlignment="1">
      <alignment horizontal="center"/>
    </xf>
    <xf numFmtId="43" fontId="6" fillId="17" borderId="57" xfId="46" applyFont="1" applyFill="1" applyBorder="1" applyAlignment="1">
      <alignment horizontal="center"/>
    </xf>
    <xf numFmtId="43" fontId="6" fillId="17" borderId="58" xfId="46" applyFont="1" applyFill="1" applyBorder="1" applyAlignment="1">
      <alignment horizontal="center"/>
    </xf>
    <xf numFmtId="43" fontId="6" fillId="17" borderId="21" xfId="46" applyFont="1" applyFill="1" applyBorder="1" applyAlignment="1">
      <alignment/>
    </xf>
    <xf numFmtId="43" fontId="6" fillId="17" borderId="20" xfId="46" applyFont="1" applyFill="1" applyBorder="1" applyAlignment="1">
      <alignment/>
    </xf>
    <xf numFmtId="43" fontId="6" fillId="17" borderId="22" xfId="46" applyFont="1" applyFill="1" applyBorder="1" applyAlignment="1">
      <alignment/>
    </xf>
    <xf numFmtId="43" fontId="0" fillId="0" borderId="10" xfId="0" applyNumberFormat="1" applyBorder="1" applyAlignment="1">
      <alignment/>
    </xf>
    <xf numFmtId="0" fontId="56" fillId="10" borderId="0" xfId="0" applyFont="1" applyFill="1" applyAlignment="1">
      <alignment horizontal="center"/>
    </xf>
    <xf numFmtId="0" fontId="56" fillId="10" borderId="15" xfId="0" applyFont="1" applyFill="1" applyBorder="1" applyAlignment="1">
      <alignment horizontal="center"/>
    </xf>
    <xf numFmtId="172" fontId="0" fillId="10" borderId="0" xfId="46" applyNumberFormat="1" applyFont="1" applyFill="1" applyAlignment="1">
      <alignment/>
    </xf>
    <xf numFmtId="172" fontId="1" fillId="10" borderId="19" xfId="46" applyNumberFormat="1" applyFont="1" applyFill="1" applyBorder="1" applyAlignment="1">
      <alignment/>
    </xf>
    <xf numFmtId="172" fontId="1" fillId="10" borderId="19" xfId="0" applyNumberFormat="1" applyFont="1" applyFill="1" applyBorder="1" applyAlignment="1">
      <alignment/>
    </xf>
    <xf numFmtId="43" fontId="0" fillId="0" borderId="12" xfId="46" applyFont="1" applyBorder="1" applyAlignment="1">
      <alignment/>
    </xf>
    <xf numFmtId="0" fontId="0" fillId="17" borderId="10" xfId="0" applyFill="1" applyBorder="1" applyAlignment="1">
      <alignment/>
    </xf>
    <xf numFmtId="43" fontId="0" fillId="17" borderId="10" xfId="46" applyFont="1" applyFill="1" applyBorder="1" applyAlignment="1">
      <alignment/>
    </xf>
    <xf numFmtId="43" fontId="34" fillId="17" borderId="21" xfId="46" applyFont="1" applyFill="1" applyBorder="1" applyAlignment="1">
      <alignment/>
    </xf>
    <xf numFmtId="43" fontId="34" fillId="17" borderId="20" xfId="46" applyFont="1" applyFill="1" applyBorder="1" applyAlignment="1">
      <alignment/>
    </xf>
    <xf numFmtId="43" fontId="34" fillId="17" borderId="22" xfId="46" applyFont="1" applyFill="1" applyBorder="1" applyAlignment="1">
      <alignment/>
    </xf>
    <xf numFmtId="43" fontId="0" fillId="0" borderId="10" xfId="46" applyFont="1" applyBorder="1" applyAlignment="1">
      <alignment/>
    </xf>
    <xf numFmtId="43" fontId="0" fillId="0" borderId="23" xfId="46" applyFont="1" applyBorder="1" applyAlignment="1">
      <alignment/>
    </xf>
    <xf numFmtId="0" fontId="57" fillId="17" borderId="0" xfId="0" applyFont="1" applyFill="1" applyAlignment="1">
      <alignment horizontal="left"/>
    </xf>
    <xf numFmtId="0" fontId="31" fillId="10" borderId="0" xfId="0" applyFont="1" applyFill="1" applyAlignment="1">
      <alignment horizontal="left" indent="5"/>
    </xf>
    <xf numFmtId="0" fontId="31" fillId="10" borderId="0" xfId="0" applyFont="1" applyFill="1" applyAlignment="1">
      <alignment horizontal="left" indent="6"/>
    </xf>
    <xf numFmtId="0" fontId="1" fillId="10" borderId="2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43" fontId="0" fillId="10" borderId="0" xfId="0" applyNumberFormat="1" applyFill="1" applyAlignment="1">
      <alignment/>
    </xf>
    <xf numFmtId="0" fontId="0" fillId="10" borderId="0" xfId="0" applyFont="1" applyFill="1" applyBorder="1" applyAlignment="1">
      <alignment horizontal="left" vertical="center"/>
    </xf>
    <xf numFmtId="49" fontId="1" fillId="10" borderId="26" xfId="0" applyNumberFormat="1" applyFont="1" applyFill="1" applyBorder="1" applyAlignment="1">
      <alignment horizontal="center"/>
    </xf>
    <xf numFmtId="49" fontId="1" fillId="10" borderId="0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 horizontal="left" vertical="center"/>
    </xf>
    <xf numFmtId="0" fontId="0" fillId="0" borderId="50" xfId="0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168" fontId="0" fillId="10" borderId="40" xfId="0" applyNumberFormat="1" applyFill="1" applyBorder="1" applyAlignment="1">
      <alignment/>
    </xf>
    <xf numFmtId="0" fontId="48" fillId="6" borderId="11" xfId="0" applyFont="1" applyFill="1" applyBorder="1" applyAlignment="1" applyProtection="1">
      <alignment horizontal="center"/>
      <protection hidden="1"/>
    </xf>
    <xf numFmtId="0" fontId="49" fillId="6" borderId="59" xfId="0" applyFont="1" applyFill="1" applyBorder="1" applyAlignment="1" applyProtection="1">
      <alignment horizontal="centerContinuous"/>
      <protection hidden="1"/>
    </xf>
    <xf numFmtId="43" fontId="1" fillId="10" borderId="60" xfId="46" applyFont="1" applyFill="1" applyBorder="1" applyAlignment="1">
      <alignment/>
    </xf>
    <xf numFmtId="168" fontId="0" fillId="10" borderId="51" xfId="47" applyNumberFormat="1" applyFill="1" applyBorder="1" applyAlignment="1">
      <alignment/>
    </xf>
    <xf numFmtId="168" fontId="0" fillId="10" borderId="44" xfId="47" applyNumberFormat="1" applyFill="1" applyBorder="1" applyAlignment="1">
      <alignment/>
    </xf>
    <xf numFmtId="168" fontId="0" fillId="10" borderId="61" xfId="47" applyNumberFormat="1" applyFill="1" applyBorder="1" applyAlignment="1">
      <alignment/>
    </xf>
    <xf numFmtId="168" fontId="50" fillId="10" borderId="51" xfId="0" applyNumberFormat="1" applyFont="1" applyFill="1" applyBorder="1" applyAlignment="1">
      <alignment/>
    </xf>
    <xf numFmtId="168" fontId="50" fillId="10" borderId="44" xfId="0" applyNumberFormat="1" applyFont="1" applyFill="1" applyBorder="1" applyAlignment="1">
      <alignment/>
    </xf>
    <xf numFmtId="168" fontId="50" fillId="10" borderId="61" xfId="0" applyNumberFormat="1" applyFont="1" applyFill="1" applyBorder="1" applyAlignment="1">
      <alignment/>
    </xf>
    <xf numFmtId="0" fontId="1" fillId="10" borderId="62" xfId="0" applyFont="1" applyFill="1" applyBorder="1" applyAlignment="1">
      <alignment horizontal="center"/>
    </xf>
    <xf numFmtId="0" fontId="1" fillId="10" borderId="59" xfId="0" applyFont="1" applyFill="1" applyBorder="1" applyAlignment="1">
      <alignment horizontal="center"/>
    </xf>
    <xf numFmtId="0" fontId="1" fillId="10" borderId="60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49" fontId="1" fillId="10" borderId="3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10" borderId="63" xfId="0" applyFont="1" applyFill="1" applyBorder="1" applyAlignment="1">
      <alignment horizontal="center"/>
    </xf>
    <xf numFmtId="0" fontId="1" fillId="10" borderId="64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168" fontId="0" fillId="10" borderId="56" xfId="47" applyNumberFormat="1" applyFill="1" applyBorder="1" applyAlignment="1">
      <alignment/>
    </xf>
    <xf numFmtId="168" fontId="0" fillId="10" borderId="58" xfId="47" applyNumberFormat="1" applyFill="1" applyBorder="1" applyAlignment="1">
      <alignment/>
    </xf>
    <xf numFmtId="168" fontId="0" fillId="10" borderId="65" xfId="47" applyNumberFormat="1" applyFill="1" applyBorder="1" applyAlignment="1">
      <alignment/>
    </xf>
    <xf numFmtId="168" fontId="0" fillId="10" borderId="60" xfId="47" applyNumberFormat="1" applyFill="1" applyBorder="1" applyAlignment="1">
      <alignment/>
    </xf>
    <xf numFmtId="0" fontId="0" fillId="10" borderId="15" xfId="0" applyFill="1" applyBorder="1" applyAlignment="1">
      <alignment horizontal="left" vertical="center"/>
    </xf>
    <xf numFmtId="168" fontId="0" fillId="10" borderId="39" xfId="0" applyNumberFormat="1" applyFont="1" applyFill="1" applyBorder="1" applyAlignment="1">
      <alignment horizontal="right"/>
    </xf>
    <xf numFmtId="168" fontId="50" fillId="10" borderId="60" xfId="0" applyNumberFormat="1" applyFont="1" applyFill="1" applyBorder="1" applyAlignment="1">
      <alignment/>
    </xf>
    <xf numFmtId="0" fontId="1" fillId="10" borderId="51" xfId="0" applyFont="1" applyFill="1" applyBorder="1" applyAlignment="1">
      <alignment horizontal="center"/>
    </xf>
    <xf numFmtId="168" fontId="1" fillId="10" borderId="66" xfId="47" applyNumberFormat="1" applyFont="1" applyFill="1" applyBorder="1" applyAlignment="1">
      <alignment/>
    </xf>
    <xf numFmtId="168" fontId="59" fillId="10" borderId="41" xfId="0" applyNumberFormat="1" applyFont="1" applyFill="1" applyBorder="1" applyAlignment="1">
      <alignment/>
    </xf>
    <xf numFmtId="0" fontId="1" fillId="10" borderId="15" xfId="0" applyFont="1" applyFill="1" applyBorder="1" applyAlignment="1">
      <alignment horizontal="right"/>
    </xf>
    <xf numFmtId="0" fontId="0" fillId="10" borderId="67" xfId="0" applyFill="1" applyBorder="1" applyAlignment="1">
      <alignment/>
    </xf>
    <xf numFmtId="0" fontId="31" fillId="1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168" fontId="1" fillId="10" borderId="15" xfId="47" applyNumberFormat="1" applyFont="1" applyFill="1" applyBorder="1" applyAlignment="1">
      <alignment horizontal="center"/>
    </xf>
    <xf numFmtId="0" fontId="47" fillId="10" borderId="15" xfId="0" applyFont="1" applyFill="1" applyBorder="1" applyAlignment="1">
      <alignment horizontal="centerContinuous"/>
    </xf>
    <xf numFmtId="43" fontId="0" fillId="17" borderId="13" xfId="46" applyFont="1" applyFill="1" applyBorder="1" applyAlignment="1">
      <alignment/>
    </xf>
    <xf numFmtId="43" fontId="0" fillId="17" borderId="0" xfId="46" applyFill="1" applyAlignment="1">
      <alignment/>
    </xf>
    <xf numFmtId="43" fontId="0" fillId="0" borderId="13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43" fontId="0" fillId="17" borderId="12" xfId="46" applyFont="1" applyFill="1" applyBorder="1" applyAlignment="1">
      <alignment/>
    </xf>
    <xf numFmtId="43" fontId="0" fillId="0" borderId="12" xfId="0" applyNumberFormat="1" applyFont="1" applyBorder="1" applyAlignment="1">
      <alignment/>
    </xf>
    <xf numFmtId="43" fontId="0" fillId="17" borderId="23" xfId="46" applyFont="1" applyFill="1" applyBorder="1" applyAlignment="1">
      <alignment/>
    </xf>
    <xf numFmtId="43" fontId="0" fillId="0" borderId="16" xfId="0" applyNumberFormat="1" applyFont="1" applyBorder="1" applyAlignment="1">
      <alignment/>
    </xf>
    <xf numFmtId="43" fontId="40" fillId="10" borderId="0" xfId="0" applyNumberFormat="1" applyFont="1" applyFill="1" applyBorder="1" applyAlignment="1">
      <alignment/>
    </xf>
    <xf numFmtId="0" fontId="40" fillId="10" borderId="0" xfId="0" applyFont="1" applyFill="1" applyBorder="1" applyAlignment="1">
      <alignment horizontal="center"/>
    </xf>
    <xf numFmtId="0" fontId="0" fillId="17" borderId="0" xfId="0" applyFont="1" applyFill="1" applyAlignment="1" applyProtection="1" quotePrefix="1">
      <alignment horizontal="centerContinuous"/>
      <protection/>
    </xf>
    <xf numFmtId="0" fontId="51" fillId="7" borderId="10" xfId="0" applyFont="1" applyFill="1" applyBorder="1" applyAlignment="1">
      <alignment horizontal="centerContinuous" vertical="center"/>
    </xf>
    <xf numFmtId="0" fontId="40" fillId="7" borderId="10" xfId="0" applyFont="1" applyFill="1" applyBorder="1" applyAlignment="1">
      <alignment horizontal="centerContinuous"/>
    </xf>
    <xf numFmtId="0" fontId="5" fillId="7" borderId="0" xfId="0" applyFont="1" applyFill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0" fillId="17" borderId="24" xfId="46" applyFont="1" applyFill="1" applyBorder="1" applyAlignment="1">
      <alignment/>
    </xf>
    <xf numFmtId="0" fontId="0" fillId="17" borderId="13" xfId="0" applyFont="1" applyFill="1" applyBorder="1" applyAlignment="1">
      <alignment/>
    </xf>
    <xf numFmtId="43" fontId="0" fillId="17" borderId="25" xfId="46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40" fillId="22" borderId="21" xfId="0" applyFont="1" applyFill="1" applyBorder="1" applyAlignment="1">
      <alignment/>
    </xf>
    <xf numFmtId="43" fontId="1" fillId="17" borderId="25" xfId="46" applyFont="1" applyFill="1" applyBorder="1" applyAlignment="1">
      <alignment/>
    </xf>
    <xf numFmtId="43" fontId="0" fillId="17" borderId="14" xfId="46" applyFont="1" applyFill="1" applyBorder="1" applyAlignment="1">
      <alignment/>
    </xf>
    <xf numFmtId="43" fontId="0" fillId="0" borderId="23" xfId="0" applyNumberFormat="1" applyFont="1" applyBorder="1" applyAlignment="1">
      <alignment/>
    </xf>
    <xf numFmtId="0" fontId="0" fillId="17" borderId="23" xfId="0" applyFont="1" applyFill="1" applyBorder="1" applyAlignment="1">
      <alignment/>
    </xf>
    <xf numFmtId="43" fontId="31" fillId="10" borderId="0" xfId="0" applyNumberFormat="1" applyFont="1" applyFill="1" applyAlignment="1">
      <alignment/>
    </xf>
    <xf numFmtId="43" fontId="0" fillId="10" borderId="0" xfId="0" applyNumberFormat="1" applyFont="1" applyFill="1" applyAlignment="1">
      <alignment/>
    </xf>
    <xf numFmtId="43" fontId="0" fillId="10" borderId="10" xfId="46" applyFont="1" applyFill="1" applyBorder="1" applyAlignment="1">
      <alignment/>
    </xf>
    <xf numFmtId="0" fontId="61" fillId="10" borderId="0" xfId="0" applyFont="1" applyFill="1" applyAlignment="1">
      <alignment horizontal="left"/>
    </xf>
    <xf numFmtId="43" fontId="31" fillId="10" borderId="15" xfId="46" applyFont="1" applyFill="1" applyBorder="1" applyAlignment="1">
      <alignment/>
    </xf>
    <xf numFmtId="168" fontId="6" fillId="10" borderId="44" xfId="47" applyNumberFormat="1" applyFont="1" applyFill="1" applyBorder="1" applyAlignment="1">
      <alignment/>
    </xf>
    <xf numFmtId="43" fontId="0" fillId="17" borderId="13" xfId="46" applyFont="1" applyFill="1" applyBorder="1" applyAlignment="1">
      <alignment vertical="center"/>
    </xf>
    <xf numFmtId="43" fontId="0" fillId="17" borderId="12" xfId="46" applyFont="1" applyFill="1" applyBorder="1" applyAlignment="1">
      <alignment vertical="center"/>
    </xf>
    <xf numFmtId="43" fontId="0" fillId="17" borderId="23" xfId="46" applyFont="1" applyFill="1" applyBorder="1" applyAlignment="1">
      <alignment vertical="center"/>
    </xf>
    <xf numFmtId="49" fontId="1" fillId="0" borderId="68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 quotePrefix="1">
      <alignment horizontal="right"/>
    </xf>
    <xf numFmtId="168" fontId="1" fillId="0" borderId="0" xfId="47" applyNumberFormat="1" applyFont="1" applyBorder="1" applyAlignment="1">
      <alignment/>
    </xf>
    <xf numFmtId="49" fontId="0" fillId="0" borderId="69" xfId="0" applyNumberFormat="1" applyFont="1" applyBorder="1" applyAlignment="1">
      <alignment horizontal="left"/>
    </xf>
    <xf numFmtId="49" fontId="0" fillId="0" borderId="70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/>
    </xf>
    <xf numFmtId="168" fontId="0" fillId="0" borderId="19" xfId="0" applyNumberFormat="1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/>
    </xf>
    <xf numFmtId="168" fontId="1" fillId="10" borderId="43" xfId="47" applyNumberFormat="1" applyFont="1" applyFill="1" applyBorder="1" applyAlignment="1">
      <alignment/>
    </xf>
    <xf numFmtId="168" fontId="0" fillId="6" borderId="51" xfId="47" applyNumberFormat="1" applyFill="1" applyBorder="1" applyAlignment="1">
      <alignment/>
    </xf>
    <xf numFmtId="0" fontId="60" fillId="23" borderId="1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14" fontId="2" fillId="1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0" borderId="0" xfId="0" applyFont="1" applyFill="1" applyAlignment="1">
      <alignment/>
    </xf>
    <xf numFmtId="43" fontId="6" fillId="17" borderId="10" xfId="46" applyFont="1" applyFill="1" applyBorder="1" applyAlignment="1">
      <alignment horizontal="center"/>
    </xf>
    <xf numFmtId="0" fontId="63" fillId="10" borderId="0" xfId="0" applyFont="1" applyFill="1" applyAlignment="1">
      <alignment horizontal="right"/>
    </xf>
    <xf numFmtId="0" fontId="47" fillId="10" borderId="0" xfId="0" applyFont="1" applyFill="1" applyAlignment="1">
      <alignment horizontal="right"/>
    </xf>
    <xf numFmtId="43" fontId="6" fillId="17" borderId="25" xfId="46" applyFont="1" applyFill="1" applyBorder="1" applyAlignment="1">
      <alignment/>
    </xf>
    <xf numFmtId="0" fontId="5" fillId="10" borderId="0" xfId="0" applyFont="1" applyFill="1" applyAlignment="1">
      <alignment horizontal="right"/>
    </xf>
    <xf numFmtId="0" fontId="0" fillId="10" borderId="37" xfId="0" applyFont="1" applyFill="1" applyBorder="1" applyAlignment="1">
      <alignment/>
    </xf>
    <xf numFmtId="168" fontId="2" fillId="10" borderId="0" xfId="0" applyNumberFormat="1" applyFont="1" applyFill="1" applyAlignment="1">
      <alignment/>
    </xf>
    <xf numFmtId="0" fontId="31" fillId="10" borderId="0" xfId="0" applyFont="1" applyFill="1" applyAlignment="1">
      <alignment horizontal="centerContinuous"/>
    </xf>
    <xf numFmtId="43" fontId="31" fillId="10" borderId="19" xfId="0" applyNumberFormat="1" applyFont="1" applyFill="1" applyBorder="1" applyAlignment="1">
      <alignment/>
    </xf>
    <xf numFmtId="43" fontId="64" fillId="10" borderId="19" xfId="0" applyNumberFormat="1" applyFont="1" applyFill="1" applyBorder="1" applyAlignment="1">
      <alignment/>
    </xf>
    <xf numFmtId="0" fontId="64" fillId="10" borderId="0" xfId="0" applyFont="1" applyFill="1" applyAlignment="1">
      <alignment horizontal="right"/>
    </xf>
    <xf numFmtId="0" fontId="56" fillId="10" borderId="0" xfId="0" applyFont="1" applyFill="1" applyAlignment="1">
      <alignment/>
    </xf>
    <xf numFmtId="0" fontId="51" fillId="1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5" fillId="10" borderId="0" xfId="0" applyFont="1" applyFill="1" applyAlignment="1">
      <alignment/>
    </xf>
    <xf numFmtId="0" fontId="6" fillId="17" borderId="15" xfId="0" applyFont="1" applyFill="1" applyBorder="1" applyAlignment="1">
      <alignment horizontal="center"/>
    </xf>
    <xf numFmtId="0" fontId="57" fillId="17" borderId="15" xfId="0" applyFont="1" applyFill="1" applyBorder="1" applyAlignment="1">
      <alignment horizontal="left"/>
    </xf>
    <xf numFmtId="0" fontId="40" fillId="17" borderId="15" xfId="0" applyFont="1" applyFill="1" applyBorder="1" applyAlignment="1">
      <alignment horizontal="left"/>
    </xf>
    <xf numFmtId="0" fontId="40" fillId="17" borderId="15" xfId="0" applyFont="1" applyFill="1" applyBorder="1" applyAlignment="1">
      <alignment/>
    </xf>
    <xf numFmtId="0" fontId="6" fillId="17" borderId="21" xfId="0" applyFont="1" applyFill="1" applyBorder="1" applyAlignment="1">
      <alignment horizontal="center"/>
    </xf>
    <xf numFmtId="0" fontId="42" fillId="10" borderId="0" xfId="0" applyFont="1" applyFill="1" applyAlignment="1">
      <alignment horizontal="centerContinuous"/>
    </xf>
    <xf numFmtId="0" fontId="6" fillId="17" borderId="0" xfId="0" applyFont="1" applyFill="1" applyBorder="1" applyAlignment="1">
      <alignment horizontal="center"/>
    </xf>
    <xf numFmtId="43" fontId="1" fillId="10" borderId="12" xfId="46" applyFont="1" applyFill="1" applyBorder="1" applyAlignment="1">
      <alignment/>
    </xf>
    <xf numFmtId="172" fontId="6" fillId="17" borderId="17" xfId="46" applyNumberFormat="1" applyFont="1" applyFill="1" applyBorder="1" applyAlignment="1">
      <alignment/>
    </xf>
    <xf numFmtId="172" fontId="1" fillId="10" borderId="0" xfId="0" applyNumberFormat="1" applyFont="1" applyFill="1" applyAlignment="1">
      <alignment/>
    </xf>
    <xf numFmtId="7" fontId="1" fillId="10" borderId="28" xfId="46" applyNumberFormat="1" applyFont="1" applyFill="1" applyBorder="1" applyAlignment="1">
      <alignment horizontal="center"/>
    </xf>
    <xf numFmtId="8" fontId="6" fillId="17" borderId="71" xfId="0" applyNumberFormat="1" applyFont="1" applyFill="1" applyBorder="1" applyAlignment="1">
      <alignment horizontal="center"/>
    </xf>
    <xf numFmtId="0" fontId="6" fillId="17" borderId="71" xfId="44" applyFont="1" applyFill="1" applyBorder="1" applyAlignment="1">
      <alignment horizontal="center"/>
    </xf>
    <xf numFmtId="0" fontId="0" fillId="0" borderId="69" xfId="0" applyFont="1" applyBorder="1" applyAlignment="1">
      <alignment horizontal="right"/>
    </xf>
    <xf numFmtId="0" fontId="67" fillId="10" borderId="0" xfId="0" applyFont="1" applyFill="1" applyBorder="1" applyAlignment="1" applyProtection="1">
      <alignment horizontal="center" vertical="top"/>
      <protection hidden="1"/>
    </xf>
    <xf numFmtId="0" fontId="68" fillId="10" borderId="0" xfId="0" applyFont="1" applyFill="1" applyBorder="1" applyAlignment="1" applyProtection="1">
      <alignment horizontal="right" vertical="top"/>
      <protection hidden="1"/>
    </xf>
    <xf numFmtId="43" fontId="68" fillId="10" borderId="0" xfId="0" applyNumberFormat="1" applyFont="1" applyFill="1" applyBorder="1" applyAlignment="1" applyProtection="1" quotePrefix="1">
      <alignment horizontal="center" vertical="top"/>
      <protection hidden="1"/>
    </xf>
    <xf numFmtId="43" fontId="67" fillId="10" borderId="19" xfId="0" applyNumberFormat="1" applyFont="1" applyFill="1" applyBorder="1" applyAlignment="1" applyProtection="1" quotePrefix="1">
      <alignment horizontal="center" vertical="top"/>
      <protection hidden="1"/>
    </xf>
    <xf numFmtId="8" fontId="6" fillId="17" borderId="10" xfId="0" applyNumberFormat="1" applyFont="1" applyFill="1" applyBorder="1" applyAlignment="1">
      <alignment horizontal="center"/>
    </xf>
    <xf numFmtId="0" fontId="0" fillId="10" borderId="16" xfId="0" applyFill="1" applyBorder="1" applyAlignment="1">
      <alignment horizontal="centerContinuous"/>
    </xf>
    <xf numFmtId="0" fontId="0" fillId="0" borderId="30" xfId="0" applyBorder="1" applyAlignment="1">
      <alignment horizontal="centerContinuous"/>
    </xf>
    <xf numFmtId="43" fontId="67" fillId="10" borderId="0" xfId="0" applyNumberFormat="1" applyFont="1" applyFill="1" applyBorder="1" applyAlignment="1" applyProtection="1" quotePrefix="1">
      <alignment horizontal="center" vertical="top"/>
      <protection hidden="1"/>
    </xf>
    <xf numFmtId="0" fontId="67" fillId="10" borderId="0" xfId="0" applyFont="1" applyFill="1" applyBorder="1" applyAlignment="1" applyProtection="1" quotePrefix="1">
      <alignment horizontal="center" vertical="top"/>
      <protection hidden="1"/>
    </xf>
    <xf numFmtId="0" fontId="47" fillId="10" borderId="0" xfId="0" applyFont="1" applyFill="1" applyAlignment="1">
      <alignment/>
    </xf>
    <xf numFmtId="0" fontId="0" fillId="17" borderId="72" xfId="0" applyFont="1" applyFill="1" applyBorder="1" applyAlignment="1">
      <alignment vertical="center"/>
    </xf>
    <xf numFmtId="0" fontId="0" fillId="17" borderId="0" xfId="0" applyFont="1" applyFill="1" applyBorder="1" applyAlignment="1">
      <alignment vertical="center"/>
    </xf>
    <xf numFmtId="0" fontId="0" fillId="17" borderId="15" xfId="0" applyFont="1" applyFill="1" applyBorder="1" applyAlignment="1">
      <alignment vertical="center"/>
    </xf>
    <xf numFmtId="0" fontId="0" fillId="17" borderId="0" xfId="0" applyFill="1" applyBorder="1" applyAlignment="1">
      <alignment horizontal="left" vertical="center"/>
    </xf>
    <xf numFmtId="0" fontId="0" fillId="17" borderId="15" xfId="0" applyFill="1" applyBorder="1" applyAlignment="1">
      <alignment horizontal="left" vertical="center"/>
    </xf>
    <xf numFmtId="0" fontId="32" fillId="10" borderId="32" xfId="0" applyFont="1" applyFill="1" applyBorder="1" applyAlignment="1">
      <alignment horizontal="center" vertical="center" textRotation="45"/>
    </xf>
    <xf numFmtId="0" fontId="32" fillId="10" borderId="73" xfId="0" applyFont="1" applyFill="1" applyBorder="1" applyAlignment="1">
      <alignment horizontal="center" vertical="center" textRotation="45"/>
    </xf>
    <xf numFmtId="0" fontId="0" fillId="10" borderId="68" xfId="0" applyFont="1" applyFill="1" applyBorder="1" applyAlignment="1">
      <alignment horizontal="right"/>
    </xf>
    <xf numFmtId="168" fontId="0" fillId="10" borderId="40" xfId="47" applyNumberFormat="1" applyFont="1" applyFill="1" applyBorder="1" applyAlignment="1">
      <alignment horizontal="right"/>
    </xf>
    <xf numFmtId="168" fontId="0" fillId="10" borderId="74" xfId="47" applyNumberFormat="1" applyFont="1" applyFill="1" applyBorder="1" applyAlignment="1">
      <alignment horizontal="right"/>
    </xf>
    <xf numFmtId="0" fontId="47" fillId="10" borderId="0" xfId="0" applyFont="1" applyFill="1" applyBorder="1" applyAlignment="1" applyProtection="1" quotePrefix="1">
      <alignment/>
      <protection/>
    </xf>
    <xf numFmtId="43" fontId="1" fillId="10" borderId="0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2" fillId="17" borderId="0" xfId="0" applyFont="1" applyFill="1" applyAlignment="1" applyProtection="1" quotePrefix="1">
      <alignment horizontal="center"/>
      <protection/>
    </xf>
    <xf numFmtId="0" fontId="2" fillId="0" borderId="0" xfId="0" applyFont="1" applyAlignment="1">
      <alignment horizontal="right"/>
    </xf>
    <xf numFmtId="43" fontId="1" fillId="10" borderId="47" xfId="46" applyFont="1" applyFill="1" applyBorder="1" applyAlignment="1">
      <alignment/>
    </xf>
    <xf numFmtId="0" fontId="56" fillId="10" borderId="0" xfId="0" applyFont="1" applyFill="1" applyAlignment="1">
      <alignment horizontal="right"/>
    </xf>
    <xf numFmtId="0" fontId="1" fillId="10" borderId="0" xfId="0" applyFont="1" applyFill="1" applyAlignment="1">
      <alignment horizontal="left" indent="1"/>
    </xf>
    <xf numFmtId="43" fontId="71" fillId="10" borderId="19" xfId="0" applyNumberFormat="1" applyFont="1" applyFill="1" applyBorder="1" applyAlignment="1">
      <alignment horizontal="center" vertical="center"/>
    </xf>
    <xf numFmtId="0" fontId="63" fillId="20" borderId="51" xfId="0" applyFont="1" applyFill="1" applyBorder="1" applyAlignment="1">
      <alignment horizontal="center"/>
    </xf>
    <xf numFmtId="0" fontId="63" fillId="20" borderId="60" xfId="0" applyFont="1" applyFill="1" applyBorder="1" applyAlignment="1">
      <alignment horizontal="center"/>
    </xf>
    <xf numFmtId="43" fontId="1" fillId="10" borderId="75" xfId="46" applyFont="1" applyFill="1" applyBorder="1" applyAlignment="1">
      <alignment/>
    </xf>
    <xf numFmtId="43" fontId="1" fillId="10" borderId="60" xfId="0" applyNumberFormat="1" applyFont="1" applyFill="1" applyBorder="1" applyAlignment="1">
      <alignment/>
    </xf>
    <xf numFmtId="43" fontId="1" fillId="10" borderId="51" xfId="0" applyNumberFormat="1" applyFont="1" applyFill="1" applyBorder="1" applyAlignment="1">
      <alignment/>
    </xf>
    <xf numFmtId="2" fontId="0" fillId="10" borderId="0" xfId="0" applyNumberFormat="1" applyFill="1" applyAlignment="1">
      <alignment/>
    </xf>
    <xf numFmtId="0" fontId="1" fillId="10" borderId="45" xfId="0" applyFont="1" applyFill="1" applyBorder="1" applyAlignment="1">
      <alignment horizontal="center"/>
    </xf>
    <xf numFmtId="0" fontId="55" fillId="10" borderId="72" xfId="0" applyFont="1" applyFill="1" applyBorder="1" applyAlignment="1">
      <alignment horizontal="center" vertical="center"/>
    </xf>
    <xf numFmtId="0" fontId="5" fillId="10" borderId="0" xfId="0" applyFont="1" applyFill="1" applyAlignment="1">
      <alignment/>
    </xf>
    <xf numFmtId="43" fontId="6" fillId="17" borderId="24" xfId="46" applyFont="1" applyFill="1" applyBorder="1" applyAlignment="1">
      <alignment/>
    </xf>
    <xf numFmtId="43" fontId="6" fillId="17" borderId="72" xfId="46" applyFont="1" applyFill="1" applyBorder="1" applyAlignment="1">
      <alignment/>
    </xf>
    <xf numFmtId="0" fontId="0" fillId="10" borderId="54" xfId="0" applyFill="1" applyBorder="1" applyAlignment="1">
      <alignment/>
    </xf>
    <xf numFmtId="172" fontId="2" fillId="10" borderId="10" xfId="46" applyNumberFormat="1" applyFont="1" applyFill="1" applyBorder="1" applyAlignment="1">
      <alignment/>
    </xf>
    <xf numFmtId="43" fontId="6" fillId="17" borderId="0" xfId="0" applyNumberFormat="1" applyFont="1" applyFill="1" applyAlignment="1">
      <alignment/>
    </xf>
    <xf numFmtId="0" fontId="42" fillId="10" borderId="0" xfId="0" applyFont="1" applyFill="1" applyAlignment="1">
      <alignment/>
    </xf>
    <xf numFmtId="43" fontId="70" fillId="10" borderId="28" xfId="0" applyNumberFormat="1" applyFont="1" applyFill="1" applyBorder="1" applyAlignment="1">
      <alignment horizontal="center" vertical="center"/>
    </xf>
    <xf numFmtId="0" fontId="1" fillId="21" borderId="62" xfId="0" applyFont="1" applyFill="1" applyBorder="1" applyAlignment="1">
      <alignment horizontal="center"/>
    </xf>
    <xf numFmtId="0" fontId="1" fillId="21" borderId="60" xfId="0" applyFont="1" applyFill="1" applyBorder="1" applyAlignment="1">
      <alignment horizontal="center"/>
    </xf>
    <xf numFmtId="0" fontId="0" fillId="10" borderId="0" xfId="0" applyFill="1" applyAlignment="1">
      <alignment horizontal="left" indent="1"/>
    </xf>
    <xf numFmtId="0" fontId="72" fillId="10" borderId="0" xfId="0" applyFont="1" applyFill="1" applyAlignment="1">
      <alignment/>
    </xf>
    <xf numFmtId="0" fontId="10" fillId="10" borderId="15" xfId="0" applyFont="1" applyFill="1" applyBorder="1" applyAlignment="1">
      <alignment horizontal="center"/>
    </xf>
    <xf numFmtId="0" fontId="10" fillId="10" borderId="0" xfId="0" applyFont="1" applyFill="1" applyBorder="1" applyAlignment="1">
      <alignment/>
    </xf>
    <xf numFmtId="0" fontId="1" fillId="10" borderId="72" xfId="0" applyFont="1" applyFill="1" applyBorder="1" applyAlignment="1">
      <alignment/>
    </xf>
    <xf numFmtId="0" fontId="0" fillId="10" borderId="72" xfId="0" applyFill="1" applyBorder="1" applyAlignment="1">
      <alignment/>
    </xf>
    <xf numFmtId="0" fontId="1" fillId="10" borderId="20" xfId="0" applyFont="1" applyFill="1" applyBorder="1" applyAlignment="1">
      <alignment/>
    </xf>
    <xf numFmtId="0" fontId="1" fillId="10" borderId="22" xfId="0" applyFont="1" applyFill="1" applyBorder="1" applyAlignment="1">
      <alignment horizontal="center"/>
    </xf>
    <xf numFmtId="0" fontId="55" fillId="10" borderId="15" xfId="0" applyFont="1" applyFill="1" applyBorder="1" applyAlignment="1">
      <alignment horizontal="center" vertical="center"/>
    </xf>
    <xf numFmtId="0" fontId="73" fillId="10" borderId="0" xfId="0" applyFont="1" applyFill="1" applyAlignment="1">
      <alignment horizontal="right"/>
    </xf>
    <xf numFmtId="43" fontId="74" fillId="10" borderId="0" xfId="0" applyNumberFormat="1" applyFont="1" applyFill="1" applyAlignment="1">
      <alignment/>
    </xf>
    <xf numFmtId="43" fontId="74" fillId="10" borderId="0" xfId="0" applyNumberFormat="1" applyFont="1" applyFill="1" applyBorder="1" applyAlignment="1">
      <alignment/>
    </xf>
    <xf numFmtId="0" fontId="74" fillId="10" borderId="0" xfId="0" applyFont="1" applyFill="1" applyAlignment="1">
      <alignment/>
    </xf>
    <xf numFmtId="0" fontId="33" fillId="10" borderId="67" xfId="0" applyFont="1" applyFill="1" applyBorder="1" applyAlignment="1">
      <alignment horizontal="center" vertical="center" textRotation="90" wrapText="1"/>
    </xf>
    <xf numFmtId="0" fontId="2" fillId="20" borderId="0" xfId="0" applyFont="1" applyFill="1" applyAlignment="1">
      <alignment horizontal="center"/>
    </xf>
    <xf numFmtId="1" fontId="75" fillId="20" borderId="0" xfId="0" applyNumberFormat="1" applyFont="1" applyFill="1" applyAlignment="1">
      <alignment horizontal="left" vertical="center" wrapText="1" indent="6"/>
    </xf>
    <xf numFmtId="0" fontId="69" fillId="0" borderId="0" xfId="0" applyFont="1" applyAlignment="1">
      <alignment horizontal="center"/>
    </xf>
    <xf numFmtId="43" fontId="6" fillId="17" borderId="18" xfId="46" applyFont="1" applyFill="1" applyBorder="1" applyAlignment="1">
      <alignment horizontal="center" wrapText="1"/>
    </xf>
    <xf numFmtId="0" fontId="44" fillId="10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6" fillId="17" borderId="0" xfId="46" applyFont="1" applyFill="1" applyBorder="1" applyAlignment="1">
      <alignment/>
    </xf>
    <xf numFmtId="0" fontId="30" fillId="17" borderId="0" xfId="64" applyAlignment="1">
      <alignment horizontal="left"/>
    </xf>
    <xf numFmtId="0" fontId="76" fillId="17" borderId="15" xfId="64" applyFont="1" applyBorder="1" applyAlignment="1">
      <alignment/>
    </xf>
    <xf numFmtId="0" fontId="76" fillId="17" borderId="0" xfId="64" applyFont="1" applyAlignment="1">
      <alignment/>
    </xf>
    <xf numFmtId="0" fontId="0" fillId="22" borderId="21" xfId="0" applyFont="1" applyFill="1" applyBorder="1" applyAlignment="1">
      <alignment/>
    </xf>
    <xf numFmtId="0" fontId="12" fillId="5" borderId="10" xfId="19" applyBorder="1" applyAlignment="1">
      <alignment/>
    </xf>
    <xf numFmtId="0" fontId="82" fillId="10" borderId="0" xfId="0" applyFont="1" applyFill="1" applyAlignment="1">
      <alignment/>
    </xf>
    <xf numFmtId="4" fontId="0" fillId="0" borderId="0" xfId="0" applyNumberFormat="1" applyAlignment="1">
      <alignment/>
    </xf>
    <xf numFmtId="0" fontId="0" fillId="10" borderId="15" xfId="0" applyFill="1" applyBorder="1" applyAlignment="1">
      <alignment horizontal="center" vertical="center" wrapText="1"/>
    </xf>
    <xf numFmtId="0" fontId="1" fillId="10" borderId="37" xfId="0" applyFont="1" applyFill="1" applyBorder="1" applyAlignment="1">
      <alignment/>
    </xf>
    <xf numFmtId="0" fontId="1" fillId="10" borderId="37" xfId="0" applyFont="1" applyFill="1" applyBorder="1" applyAlignment="1">
      <alignment wrapText="1"/>
    </xf>
    <xf numFmtId="43" fontId="77" fillId="10" borderId="19" xfId="0" applyNumberFormat="1" applyFont="1" applyFill="1" applyBorder="1" applyAlignment="1" applyProtection="1" quotePrefix="1">
      <alignment horizontal="center" vertical="top"/>
      <protection hidden="1"/>
    </xf>
    <xf numFmtId="43" fontId="77" fillId="10" borderId="0" xfId="0" applyNumberFormat="1" applyFont="1" applyFill="1" applyBorder="1" applyAlignment="1" applyProtection="1" quotePrefix="1">
      <alignment horizontal="center" vertical="top"/>
      <protection hidden="1"/>
    </xf>
    <xf numFmtId="43" fontId="78" fillId="10" borderId="0" xfId="0" applyNumberFormat="1" applyFont="1" applyFill="1" applyBorder="1" applyAlignment="1" applyProtection="1" quotePrefix="1">
      <alignment horizontal="center" vertical="top"/>
      <protection hidden="1"/>
    </xf>
    <xf numFmtId="0" fontId="0" fillId="21" borderId="10" xfId="0" applyFont="1" applyFill="1" applyBorder="1" applyAlignment="1">
      <alignment horizontal="center"/>
    </xf>
    <xf numFmtId="0" fontId="1" fillId="10" borderId="0" xfId="0" applyFont="1" applyFill="1" applyAlignment="1">
      <alignment horizontal="left" indent="5"/>
    </xf>
    <xf numFmtId="0" fontId="0" fillId="10" borderId="14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right"/>
    </xf>
    <xf numFmtId="0" fontId="0" fillId="10" borderId="16" xfId="0" applyFont="1" applyFill="1" applyBorder="1" applyAlignment="1">
      <alignment horizontal="right"/>
    </xf>
    <xf numFmtId="43" fontId="0" fillId="10" borderId="21" xfId="46" applyFont="1" applyFill="1" applyBorder="1" applyAlignment="1">
      <alignment/>
    </xf>
    <xf numFmtId="43" fontId="0" fillId="0" borderId="20" xfId="0" applyNumberFormat="1" applyFont="1" applyBorder="1" applyAlignment="1">
      <alignment/>
    </xf>
    <xf numFmtId="0" fontId="0" fillId="10" borderId="20" xfId="0" applyFont="1" applyFill="1" applyBorder="1" applyAlignment="1">
      <alignment horizontal="centerContinuous"/>
    </xf>
    <xf numFmtId="0" fontId="0" fillId="6" borderId="0" xfId="0" applyFont="1" applyFill="1" applyAlignment="1">
      <alignment/>
    </xf>
    <xf numFmtId="43" fontId="0" fillId="24" borderId="0" xfId="46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10" borderId="0" xfId="46" applyFont="1" applyFill="1" applyAlignment="1">
      <alignment/>
    </xf>
    <xf numFmtId="43" fontId="0" fillId="0" borderId="0" xfId="0" applyNumberFormat="1" applyFont="1" applyAlignment="1">
      <alignment/>
    </xf>
    <xf numFmtId="43" fontId="0" fillId="10" borderId="14" xfId="46" applyFont="1" applyFill="1" applyBorder="1" applyAlignment="1">
      <alignment/>
    </xf>
    <xf numFmtId="43" fontId="0" fillId="10" borderId="15" xfId="0" applyNumberFormat="1" applyFont="1" applyFill="1" applyBorder="1" applyAlignment="1">
      <alignment/>
    </xf>
    <xf numFmtId="0" fontId="0" fillId="6" borderId="12" xfId="0" applyFont="1" applyFill="1" applyBorder="1" applyAlignment="1">
      <alignment/>
    </xf>
    <xf numFmtId="43" fontId="0" fillId="10" borderId="0" xfId="46" applyFont="1" applyFill="1" applyBorder="1" applyAlignment="1">
      <alignment/>
    </xf>
    <xf numFmtId="0" fontId="0" fillId="0" borderId="0" xfId="0" applyFont="1" applyAlignment="1">
      <alignment horizontal="right"/>
    </xf>
    <xf numFmtId="43" fontId="0" fillId="10" borderId="62" xfId="46" applyFont="1" applyFill="1" applyBorder="1" applyAlignment="1">
      <alignment/>
    </xf>
    <xf numFmtId="0" fontId="79" fillId="10" borderId="10" xfId="0" applyFont="1" applyFill="1" applyBorder="1" applyAlignment="1">
      <alignment horizontal="center"/>
    </xf>
    <xf numFmtId="0" fontId="0" fillId="10" borderId="15" xfId="0" applyFont="1" applyFill="1" applyBorder="1" applyAlignment="1">
      <alignment/>
    </xf>
    <xf numFmtId="43" fontId="0" fillId="10" borderId="46" xfId="46" applyFont="1" applyFill="1" applyBorder="1" applyAlignment="1">
      <alignment/>
    </xf>
    <xf numFmtId="0" fontId="81" fillId="5" borderId="0" xfId="19" applyFont="1" applyAlignment="1">
      <alignment/>
    </xf>
    <xf numFmtId="0" fontId="0" fillId="22" borderId="21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0" fillId="10" borderId="24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25" xfId="0" applyFont="1" applyFill="1" applyBorder="1" applyAlignment="1">
      <alignment/>
    </xf>
    <xf numFmtId="0" fontId="0" fillId="10" borderId="67" xfId="0" applyFont="1" applyFill="1" applyBorder="1" applyAlignment="1">
      <alignment/>
    </xf>
    <xf numFmtId="43" fontId="0" fillId="10" borderId="61" xfId="46" applyFont="1" applyFill="1" applyBorder="1" applyAlignment="1">
      <alignment/>
    </xf>
    <xf numFmtId="0" fontId="0" fillId="10" borderId="14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5" fillId="10" borderId="0" xfId="0" applyFont="1" applyFill="1" applyBorder="1" applyAlignment="1">
      <alignment horizontal="centerContinuous"/>
    </xf>
    <xf numFmtId="43" fontId="0" fillId="10" borderId="19" xfId="46" applyFont="1" applyFill="1" applyBorder="1" applyAlignment="1">
      <alignment/>
    </xf>
    <xf numFmtId="0" fontId="0" fillId="10" borderId="0" xfId="0" applyFont="1" applyFill="1" applyBorder="1" applyAlignment="1">
      <alignment horizontal="centerContinuous"/>
    </xf>
    <xf numFmtId="0" fontId="0" fillId="10" borderId="0" xfId="0" applyFont="1" applyFill="1" applyAlignment="1">
      <alignment horizontal="right"/>
    </xf>
    <xf numFmtId="0" fontId="52" fillId="0" borderId="0" xfId="0" applyFont="1" applyAlignment="1">
      <alignment/>
    </xf>
    <xf numFmtId="43" fontId="1" fillId="10" borderId="0" xfId="46" applyFont="1" applyFill="1" applyBorder="1" applyAlignment="1">
      <alignment/>
    </xf>
    <xf numFmtId="16" fontId="0" fillId="0" borderId="0" xfId="0" applyNumberFormat="1" applyAlignment="1">
      <alignment/>
    </xf>
    <xf numFmtId="0" fontId="32" fillId="0" borderId="67" xfId="0" applyFont="1" applyBorder="1" applyAlignment="1">
      <alignment horizontal="center" vertical="center" textRotation="90" wrapText="1"/>
    </xf>
    <xf numFmtId="0" fontId="33" fillId="0" borderId="67" xfId="0" applyFont="1" applyBorder="1" applyAlignment="1">
      <alignment textRotation="90" wrapText="1"/>
    </xf>
    <xf numFmtId="0" fontId="32" fillId="10" borderId="67" xfId="0" applyFont="1" applyFill="1" applyBorder="1" applyAlignment="1">
      <alignment horizontal="center" vertical="center" textRotation="90" wrapText="1"/>
    </xf>
    <xf numFmtId="0" fontId="33" fillId="10" borderId="67" xfId="0" applyFont="1" applyFill="1" applyBorder="1" applyAlignment="1">
      <alignment horizontal="center" vertical="center" textRotation="90" wrapText="1"/>
    </xf>
    <xf numFmtId="0" fontId="6" fillId="17" borderId="21" xfId="0" applyFont="1" applyFill="1" applyBorder="1" applyAlignment="1">
      <alignment horizontal="left"/>
    </xf>
    <xf numFmtId="0" fontId="6" fillId="17" borderId="20" xfId="0" applyFont="1" applyFill="1" applyBorder="1" applyAlignment="1">
      <alignment horizontal="left"/>
    </xf>
    <xf numFmtId="0" fontId="6" fillId="17" borderId="22" xfId="0" applyFont="1" applyFill="1" applyBorder="1" applyAlignment="1">
      <alignment horizontal="left"/>
    </xf>
    <xf numFmtId="0" fontId="1" fillId="10" borderId="7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textRotation="85" wrapText="1"/>
    </xf>
    <xf numFmtId="0" fontId="80" fillId="10" borderId="73" xfId="0" applyFont="1" applyFill="1" applyBorder="1" applyAlignment="1">
      <alignment horizontal="right" vertical="center" textRotation="90"/>
    </xf>
    <xf numFmtId="0" fontId="1" fillId="0" borderId="73" xfId="0" applyFont="1" applyBorder="1" applyAlignment="1">
      <alignment horizontal="right" vertical="center" textRotation="90"/>
    </xf>
    <xf numFmtId="168" fontId="0" fillId="10" borderId="32" xfId="0" applyNumberFormat="1" applyFill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3" xfId="0" applyBorder="1" applyAlignment="1">
      <alignment/>
    </xf>
    <xf numFmtId="0" fontId="0" fillId="0" borderId="34" xfId="0" applyBorder="1" applyAlignment="1">
      <alignment horizontal="right" vertical="center"/>
    </xf>
    <xf numFmtId="49" fontId="1" fillId="0" borderId="3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68" fontId="1" fillId="1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0" borderId="77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0" fillId="10" borderId="25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0" borderId="67" xfId="0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/>
    </xf>
    <xf numFmtId="0" fontId="0" fillId="10" borderId="16" xfId="0" applyFill="1" applyBorder="1" applyAlignment="1">
      <alignment horizontal="left" vertical="center"/>
    </xf>
    <xf numFmtId="0" fontId="4" fillId="20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0" fillId="10" borderId="24" xfId="0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1" fillId="1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58" fillId="10" borderId="32" xfId="0" applyFont="1" applyFill="1" applyBorder="1" applyAlignment="1">
      <alignment horizontal="center" vertical="center" textRotation="70"/>
    </xf>
    <xf numFmtId="0" fontId="58" fillId="0" borderId="73" xfId="0" applyFont="1" applyBorder="1" applyAlignment="1">
      <alignment horizontal="center" vertical="center" textRotation="70"/>
    </xf>
    <xf numFmtId="0" fontId="58" fillId="0" borderId="34" xfId="0" applyFont="1" applyBorder="1" applyAlignment="1">
      <alignment horizontal="center" vertical="center" textRotation="70"/>
    </xf>
    <xf numFmtId="49" fontId="1" fillId="1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10" borderId="14" xfId="0" applyFont="1" applyFill="1" applyBorder="1" applyAlignment="1">
      <alignment horizontal="left" vertical="center"/>
    </xf>
    <xf numFmtId="0" fontId="66" fillId="10" borderId="64" xfId="0" applyFont="1" applyFill="1" applyBorder="1" applyAlignment="1">
      <alignment horizontal="center" vertical="center" textRotation="60" wrapText="1"/>
    </xf>
    <xf numFmtId="0" fontId="66" fillId="10" borderId="0" xfId="0" applyFont="1" applyFill="1" applyAlignment="1">
      <alignment horizontal="center" vertical="center" textRotation="60"/>
    </xf>
    <xf numFmtId="0" fontId="66" fillId="10" borderId="64" xfId="0" applyFont="1" applyFill="1" applyBorder="1" applyAlignment="1">
      <alignment horizontal="center" vertical="center" textRotation="60"/>
    </xf>
    <xf numFmtId="49" fontId="1" fillId="0" borderId="75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168" fontId="0" fillId="10" borderId="67" xfId="0" applyNumberForma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0" borderId="24" xfId="0" applyFont="1" applyFill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8" fontId="0" fillId="1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8" fontId="0" fillId="10" borderId="17" xfId="0" applyNumberFormat="1" applyFill="1" applyBorder="1" applyAlignment="1">
      <alignment vertical="center"/>
    </xf>
    <xf numFmtId="0" fontId="1" fillId="21" borderId="63" xfId="0" applyFont="1" applyFill="1" applyBorder="1" applyAlignment="1">
      <alignment horizontal="center" vertical="center"/>
    </xf>
    <xf numFmtId="0" fontId="0" fillId="21" borderId="18" xfId="0" applyFill="1" applyBorder="1" applyAlignment="1">
      <alignment vertical="center"/>
    </xf>
    <xf numFmtId="0" fontId="0" fillId="21" borderId="38" xfId="0" applyFill="1" applyBorder="1" applyAlignment="1">
      <alignment vertical="center"/>
    </xf>
    <xf numFmtId="0" fontId="0" fillId="21" borderId="79" xfId="0" applyFill="1" applyBorder="1" applyAlignment="1">
      <alignment vertical="center"/>
    </xf>
    <xf numFmtId="168" fontId="1" fillId="1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68" fontId="0" fillId="10" borderId="25" xfId="0" applyNumberFormat="1" applyFill="1" applyBorder="1" applyAlignment="1">
      <alignment horizontal="right" vertical="center"/>
    </xf>
    <xf numFmtId="0" fontId="58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4" fillId="22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 vertical="center" textRotation="90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wrapText="1"/>
    </xf>
    <xf numFmtId="0" fontId="60" fillId="0" borderId="23" xfId="0" applyFont="1" applyBorder="1" applyAlignment="1">
      <alignment wrapText="1"/>
    </xf>
    <xf numFmtId="0" fontId="4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right" vertical="center" textRotation="90" wrapText="1"/>
    </xf>
    <xf numFmtId="0" fontId="1" fillId="0" borderId="7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13" xfId="0" applyNumberFormat="1" applyBorder="1" applyAlignment="1">
      <alignment vertical="center"/>
    </xf>
    <xf numFmtId="43" fontId="6" fillId="17" borderId="72" xfId="46" applyFont="1" applyFill="1" applyBorder="1" applyAlignment="1">
      <alignment vertical="center"/>
    </xf>
    <xf numFmtId="43" fontId="6" fillId="17" borderId="0" xfId="46" applyFont="1" applyFill="1" applyBorder="1" applyAlignment="1">
      <alignment vertical="center"/>
    </xf>
    <xf numFmtId="43" fontId="6" fillId="17" borderId="15" xfId="46" applyFont="1" applyFill="1" applyBorder="1" applyAlignment="1">
      <alignment vertical="center"/>
    </xf>
    <xf numFmtId="43" fontId="6" fillId="17" borderId="24" xfId="46" applyFont="1" applyFill="1" applyBorder="1" applyAlignment="1">
      <alignment vertical="center"/>
    </xf>
    <xf numFmtId="43" fontId="6" fillId="17" borderId="25" xfId="46" applyFont="1" applyFill="1" applyBorder="1" applyAlignment="1">
      <alignment vertical="center"/>
    </xf>
    <xf numFmtId="43" fontId="6" fillId="17" borderId="14" xfId="46" applyFont="1" applyFill="1" applyBorder="1" applyAlignment="1">
      <alignment vertical="center"/>
    </xf>
    <xf numFmtId="0" fontId="0" fillId="10" borderId="0" xfId="0" applyFill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172" fontId="0" fillId="10" borderId="25" xfId="46" applyNumberFormat="1" applyFont="1" applyFill="1" applyBorder="1" applyAlignment="1">
      <alignment vertical="center"/>
    </xf>
    <xf numFmtId="43" fontId="6" fillId="17" borderId="17" xfId="46" applyFont="1" applyFill="1" applyBorder="1" applyAlignment="1">
      <alignment vertical="center"/>
    </xf>
    <xf numFmtId="43" fontId="6" fillId="17" borderId="67" xfId="46" applyFont="1" applyFill="1" applyBorder="1" applyAlignment="1">
      <alignment vertical="center"/>
    </xf>
    <xf numFmtId="43" fontId="6" fillId="17" borderId="16" xfId="46" applyFont="1" applyFill="1" applyBorder="1" applyAlignment="1">
      <alignment vertical="center"/>
    </xf>
    <xf numFmtId="43" fontId="0" fillId="0" borderId="13" xfId="46" applyFont="1" applyBorder="1" applyAlignment="1">
      <alignment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Dialogo1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Relationship Id="rId2" Type="http://schemas.openxmlformats.org/officeDocument/2006/relationships/image" Target="../media/image8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Relationship Id="rId2" Type="http://schemas.openxmlformats.org/officeDocument/2006/relationships/image" Target="../media/image13.emf" /><Relationship Id="rId3" Type="http://schemas.openxmlformats.org/officeDocument/2006/relationships/image" Target="../media/image64.emf" /><Relationship Id="rId4" Type="http://schemas.openxmlformats.org/officeDocument/2006/relationships/image" Target="../media/image65.emf" /><Relationship Id="rId5" Type="http://schemas.openxmlformats.org/officeDocument/2006/relationships/image" Target="../media/image66.emf" /><Relationship Id="rId6" Type="http://schemas.openxmlformats.org/officeDocument/2006/relationships/image" Target="../media/image67.emf" /><Relationship Id="rId7" Type="http://schemas.openxmlformats.org/officeDocument/2006/relationships/image" Target="../media/image68.emf" /><Relationship Id="rId8" Type="http://schemas.openxmlformats.org/officeDocument/2006/relationships/image" Target="../media/image69.emf" /><Relationship Id="rId9" Type="http://schemas.openxmlformats.org/officeDocument/2006/relationships/image" Target="../media/image70.emf" /><Relationship Id="rId10" Type="http://schemas.openxmlformats.org/officeDocument/2006/relationships/image" Target="../media/image71.emf" /><Relationship Id="rId11" Type="http://schemas.openxmlformats.org/officeDocument/2006/relationships/image" Target="../media/image72.emf" /><Relationship Id="rId12" Type="http://schemas.openxmlformats.org/officeDocument/2006/relationships/image" Target="../media/image73.emf" /><Relationship Id="rId13" Type="http://schemas.openxmlformats.org/officeDocument/2006/relationships/image" Target="../media/image74.emf" /><Relationship Id="rId14" Type="http://schemas.openxmlformats.org/officeDocument/2006/relationships/image" Target="../media/image75.emf" /><Relationship Id="rId15" Type="http://schemas.openxmlformats.org/officeDocument/2006/relationships/image" Target="../media/image76.emf" /><Relationship Id="rId16" Type="http://schemas.openxmlformats.org/officeDocument/2006/relationships/image" Target="../media/image77.emf" /><Relationship Id="rId17" Type="http://schemas.openxmlformats.org/officeDocument/2006/relationships/image" Target="../media/image78.emf" /><Relationship Id="rId18" Type="http://schemas.openxmlformats.org/officeDocument/2006/relationships/image" Target="../media/image79.emf" /><Relationship Id="rId19" Type="http://schemas.openxmlformats.org/officeDocument/2006/relationships/image" Target="../media/image80.emf" /><Relationship Id="rId20" Type="http://schemas.openxmlformats.org/officeDocument/2006/relationships/image" Target="../media/image81.emf" /><Relationship Id="rId21" Type="http://schemas.openxmlformats.org/officeDocument/2006/relationships/image" Target="../media/image82.emf" /><Relationship Id="rId22" Type="http://schemas.openxmlformats.org/officeDocument/2006/relationships/image" Target="../media/image83.emf" /><Relationship Id="rId23" Type="http://schemas.openxmlformats.org/officeDocument/2006/relationships/image" Target="../media/image60.emf" /><Relationship Id="rId24" Type="http://schemas.openxmlformats.org/officeDocument/2006/relationships/image" Target="../media/image59.emf" /><Relationship Id="rId25" Type="http://schemas.openxmlformats.org/officeDocument/2006/relationships/image" Target="../media/image58.emf" /><Relationship Id="rId26" Type="http://schemas.openxmlformats.org/officeDocument/2006/relationships/image" Target="../media/image56.emf" /><Relationship Id="rId27" Type="http://schemas.openxmlformats.org/officeDocument/2006/relationships/image" Target="../media/image55.emf" /><Relationship Id="rId28" Type="http://schemas.openxmlformats.org/officeDocument/2006/relationships/image" Target="../media/image31.emf" /><Relationship Id="rId29" Type="http://schemas.openxmlformats.org/officeDocument/2006/relationships/image" Target="../media/image12.emf" /><Relationship Id="rId30" Type="http://schemas.openxmlformats.org/officeDocument/2006/relationships/image" Target="../media/image14.emf" /><Relationship Id="rId31" Type="http://schemas.openxmlformats.org/officeDocument/2006/relationships/image" Target="../media/image15.emf" /><Relationship Id="rId32" Type="http://schemas.openxmlformats.org/officeDocument/2006/relationships/image" Target="../media/image16.emf" /><Relationship Id="rId33" Type="http://schemas.openxmlformats.org/officeDocument/2006/relationships/image" Target="../media/image17.emf" /><Relationship Id="rId34" Type="http://schemas.openxmlformats.org/officeDocument/2006/relationships/image" Target="../media/image18.emf" /><Relationship Id="rId35" Type="http://schemas.openxmlformats.org/officeDocument/2006/relationships/image" Target="../media/image19.emf" /><Relationship Id="rId36" Type="http://schemas.openxmlformats.org/officeDocument/2006/relationships/image" Target="../media/image20.emf" /><Relationship Id="rId37" Type="http://schemas.openxmlformats.org/officeDocument/2006/relationships/image" Target="../media/image21.emf" /><Relationship Id="rId38" Type="http://schemas.openxmlformats.org/officeDocument/2006/relationships/image" Target="../media/image22.emf" /><Relationship Id="rId39" Type="http://schemas.openxmlformats.org/officeDocument/2006/relationships/image" Target="../media/image23.emf" /><Relationship Id="rId40" Type="http://schemas.openxmlformats.org/officeDocument/2006/relationships/image" Target="../media/image24.emf" /><Relationship Id="rId41" Type="http://schemas.openxmlformats.org/officeDocument/2006/relationships/image" Target="../media/image25.emf" /><Relationship Id="rId42" Type="http://schemas.openxmlformats.org/officeDocument/2006/relationships/image" Target="../media/image26.emf" /><Relationship Id="rId43" Type="http://schemas.openxmlformats.org/officeDocument/2006/relationships/image" Target="../media/image27.emf" /><Relationship Id="rId44" Type="http://schemas.openxmlformats.org/officeDocument/2006/relationships/image" Target="../media/image28.emf" /><Relationship Id="rId45" Type="http://schemas.openxmlformats.org/officeDocument/2006/relationships/image" Target="../media/image29.emf" /><Relationship Id="rId46" Type="http://schemas.openxmlformats.org/officeDocument/2006/relationships/image" Target="../media/image30.emf" /><Relationship Id="rId47" Type="http://schemas.openxmlformats.org/officeDocument/2006/relationships/image" Target="../media/image32.emf" /><Relationship Id="rId48" Type="http://schemas.openxmlformats.org/officeDocument/2006/relationships/image" Target="../media/image9.emf" /><Relationship Id="rId49" Type="http://schemas.openxmlformats.org/officeDocument/2006/relationships/image" Target="../media/image1.emf" /><Relationship Id="rId50" Type="http://schemas.openxmlformats.org/officeDocument/2006/relationships/image" Target="../media/image7.emf" /><Relationship Id="rId51" Type="http://schemas.openxmlformats.org/officeDocument/2006/relationships/image" Target="../media/image54.emf" /><Relationship Id="rId52" Type="http://schemas.openxmlformats.org/officeDocument/2006/relationships/image" Target="../media/image53.emf" /><Relationship Id="rId53" Type="http://schemas.openxmlformats.org/officeDocument/2006/relationships/image" Target="../media/image52.emf" /><Relationship Id="rId54" Type="http://schemas.openxmlformats.org/officeDocument/2006/relationships/image" Target="../media/image51.emf" /><Relationship Id="rId55" Type="http://schemas.openxmlformats.org/officeDocument/2006/relationships/image" Target="../media/image50.emf" /><Relationship Id="rId56" Type="http://schemas.openxmlformats.org/officeDocument/2006/relationships/image" Target="../media/image49.emf" /><Relationship Id="rId57" Type="http://schemas.openxmlformats.org/officeDocument/2006/relationships/image" Target="../media/image48.emf" /><Relationship Id="rId58" Type="http://schemas.openxmlformats.org/officeDocument/2006/relationships/image" Target="../media/image47.emf" /><Relationship Id="rId59" Type="http://schemas.openxmlformats.org/officeDocument/2006/relationships/image" Target="../media/image46.emf" /><Relationship Id="rId60" Type="http://schemas.openxmlformats.org/officeDocument/2006/relationships/image" Target="../media/image45.emf" /><Relationship Id="rId61" Type="http://schemas.openxmlformats.org/officeDocument/2006/relationships/image" Target="../media/image44.emf" /><Relationship Id="rId62" Type="http://schemas.openxmlformats.org/officeDocument/2006/relationships/image" Target="../media/image43.emf" /><Relationship Id="rId63" Type="http://schemas.openxmlformats.org/officeDocument/2006/relationships/image" Target="../media/image42.emf" /><Relationship Id="rId64" Type="http://schemas.openxmlformats.org/officeDocument/2006/relationships/image" Target="../media/image41.emf" /><Relationship Id="rId65" Type="http://schemas.openxmlformats.org/officeDocument/2006/relationships/image" Target="../media/image40.emf" /><Relationship Id="rId66" Type="http://schemas.openxmlformats.org/officeDocument/2006/relationships/image" Target="../media/image3.emf" /><Relationship Id="rId67" Type="http://schemas.openxmlformats.org/officeDocument/2006/relationships/image" Target="../media/image39.emf" /><Relationship Id="rId68" Type="http://schemas.openxmlformats.org/officeDocument/2006/relationships/image" Target="../media/image38.emf" /><Relationship Id="rId69" Type="http://schemas.openxmlformats.org/officeDocument/2006/relationships/image" Target="../media/image37.emf" /><Relationship Id="rId70" Type="http://schemas.openxmlformats.org/officeDocument/2006/relationships/image" Target="../media/image36.emf" /><Relationship Id="rId71" Type="http://schemas.openxmlformats.org/officeDocument/2006/relationships/image" Target="../media/image35.emf" /><Relationship Id="rId72" Type="http://schemas.openxmlformats.org/officeDocument/2006/relationships/image" Target="../media/image34.emf" /><Relationship Id="rId73" Type="http://schemas.openxmlformats.org/officeDocument/2006/relationships/image" Target="../media/image33.emf" /><Relationship Id="rId74" Type="http://schemas.openxmlformats.org/officeDocument/2006/relationships/image" Target="../media/image10.emf" /><Relationship Id="rId75" Type="http://schemas.openxmlformats.org/officeDocument/2006/relationships/image" Target="../media/image4.emf" /><Relationship Id="rId76" Type="http://schemas.openxmlformats.org/officeDocument/2006/relationships/image" Target="../media/image5.emf" /><Relationship Id="rId77" Type="http://schemas.openxmlformats.org/officeDocument/2006/relationships/image" Target="../media/image6.emf" /><Relationship Id="rId78" Type="http://schemas.openxmlformats.org/officeDocument/2006/relationships/image" Target="../media/image8.emf" /><Relationship Id="rId79" Type="http://schemas.openxmlformats.org/officeDocument/2006/relationships/image" Target="../media/image57.emf" /><Relationship Id="rId80" Type="http://schemas.openxmlformats.org/officeDocument/2006/relationships/image" Target="../media/image11.emf" /><Relationship Id="rId81" Type="http://schemas.openxmlformats.org/officeDocument/2006/relationships/image" Target="../media/image61.emf" /><Relationship Id="rId82" Type="http://schemas.openxmlformats.org/officeDocument/2006/relationships/image" Target="../media/image6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7</xdr:col>
      <xdr:colOff>904875</xdr:colOff>
      <xdr:row>1</xdr:row>
      <xdr:rowOff>161925</xdr:rowOff>
    </xdr:to>
    <xdr:pic>
      <xdr:nvPicPr>
        <xdr:cNvPr id="1" name="Picture 7" descr="FNADA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0</xdr:row>
      <xdr:rowOff>76200</xdr:rowOff>
    </xdr:from>
    <xdr:to>
      <xdr:col>6</xdr:col>
      <xdr:colOff>704850</xdr:colOff>
      <xdr:row>0</xdr:row>
      <xdr:rowOff>219075</xdr:rowOff>
    </xdr:to>
    <xdr:pic>
      <xdr:nvPicPr>
        <xdr:cNvPr id="2" name="Picture 10" descr="rinnova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76200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142875</xdr:rowOff>
    </xdr:from>
    <xdr:to>
      <xdr:col>12</xdr:col>
      <xdr:colOff>552450</xdr:colOff>
      <xdr:row>3</xdr:row>
      <xdr:rowOff>76200</xdr:rowOff>
    </xdr:to>
    <xdr:pic>
      <xdr:nvPicPr>
        <xdr:cNvPr id="1" name="Picture 1" descr="FNADA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65</xdr:row>
      <xdr:rowOff>38100</xdr:rowOff>
    </xdr:from>
    <xdr:to>
      <xdr:col>9</xdr:col>
      <xdr:colOff>85725</xdr:colOff>
      <xdr:row>77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8115300" y="10601325"/>
          <a:ext cx="85725" cy="19716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914400</xdr:colOff>
      <xdr:row>83</xdr:row>
      <xdr:rowOff>66675</xdr:rowOff>
    </xdr:to>
    <xdr:pic>
      <xdr:nvPicPr>
        <xdr:cNvPr id="3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4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5" name="Picture 2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6" name="Picture 2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7" name="Picture 2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" name="Picture 2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9" name="Picture 2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10" name="Picture 2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11" name="Picture 2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12" name="Picture 2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13" name="Picture 2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14" name="Picture 2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15" name="Picture 2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16" name="Picture 28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17" name="Picture 2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18" name="Picture 2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19" name="Picture 2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20" name="Picture 2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21" name="Picture 2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22" name="Picture 2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23" name="Picture 2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24" name="Picture 2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25" name="Picture 29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26" name="Picture 2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27" name="Picture 2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28" name="Picture 29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29" name="Picture 2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30" name="Picture 29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31" name="Picture 3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7</xdr:col>
      <xdr:colOff>57150</xdr:colOff>
      <xdr:row>83</xdr:row>
      <xdr:rowOff>66675</xdr:rowOff>
    </xdr:to>
    <xdr:pic>
      <xdr:nvPicPr>
        <xdr:cNvPr id="32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33" name="Picture 36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34" name="Picture 3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35" name="Picture 36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36" name="Picture 3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37" name="Picture 36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38" name="Picture 36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39" name="Picture 36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40" name="Picture 36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41" name="Picture 37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42" name="Picture 37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43" name="Picture 37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44" name="Picture 37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45" name="Picture 37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46" name="Picture 37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47" name="Picture 37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48" name="Picture 37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49" name="Picture 37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50" name="Picture 37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51" name="Picture 38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52" name="Picture 38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53" name="Picture 38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54" name="Picture 38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55" name="Picture 38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56" name="Picture 38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57" name="Picture 38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58" name="Picture 38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8</xdr:col>
      <xdr:colOff>447675</xdr:colOff>
      <xdr:row>83</xdr:row>
      <xdr:rowOff>66675</xdr:rowOff>
    </xdr:to>
    <xdr:pic>
      <xdr:nvPicPr>
        <xdr:cNvPr id="59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914400</xdr:colOff>
      <xdr:row>83</xdr:row>
      <xdr:rowOff>66675</xdr:rowOff>
    </xdr:to>
    <xdr:pic>
      <xdr:nvPicPr>
        <xdr:cNvPr id="60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914400</xdr:colOff>
      <xdr:row>83</xdr:row>
      <xdr:rowOff>66675</xdr:rowOff>
    </xdr:to>
    <xdr:pic>
      <xdr:nvPicPr>
        <xdr:cNvPr id="61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62" name="Picture 42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63" name="Picture 42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64" name="Picture 42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65" name="Picture 42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66" name="Picture 42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67" name="Picture 42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68" name="Picture 42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69" name="Picture 43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70" name="Picture 43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71" name="Picture 43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72" name="Picture 43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73" name="Picture 43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74" name="Picture 43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75" name="Picture 43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76" name="Picture 43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77" name="Picture 43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78" name="Picture 43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79" name="Picture 44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0" name="Picture 44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1" name="Picture 44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2" name="Picture 44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83" name="Picture 44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4" name="Picture 44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85" name="Picture 44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6" name="Picture 44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87" name="Picture 44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914400</xdr:colOff>
      <xdr:row>83</xdr:row>
      <xdr:rowOff>66675</xdr:rowOff>
    </xdr:to>
    <xdr:pic>
      <xdr:nvPicPr>
        <xdr:cNvPr id="88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257175</xdr:colOff>
      <xdr:row>83</xdr:row>
      <xdr:rowOff>66675</xdr:rowOff>
    </xdr:to>
    <xdr:pic>
      <xdr:nvPicPr>
        <xdr:cNvPr id="89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3344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0</xdr:row>
      <xdr:rowOff>85725</xdr:rowOff>
    </xdr:from>
    <xdr:to>
      <xdr:col>8</xdr:col>
      <xdr:colOff>923925</xdr:colOff>
      <xdr:row>2</xdr:row>
      <xdr:rowOff>19050</xdr:rowOff>
    </xdr:to>
    <xdr:pic>
      <xdr:nvPicPr>
        <xdr:cNvPr id="1" name="Picture 3" descr="FNADA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3028950</xdr:colOff>
      <xdr:row>1</xdr:row>
      <xdr:rowOff>19050</xdr:rowOff>
    </xdr:from>
    <xdr:to>
      <xdr:col>6</xdr:col>
      <xdr:colOff>3933825</xdr:colOff>
      <xdr:row>3</xdr:row>
      <xdr:rowOff>28575</xdr:rowOff>
    </xdr:to>
    <xdr:pic>
      <xdr:nvPicPr>
        <xdr:cNvPr id="1" name="Picture 3" descr="FNADA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1432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76200</xdr:rowOff>
    </xdr:from>
    <xdr:to>
      <xdr:col>7</xdr:col>
      <xdr:colOff>152400</xdr:colOff>
      <xdr:row>1</xdr:row>
      <xdr:rowOff>200025</xdr:rowOff>
    </xdr:to>
    <xdr:pic>
      <xdr:nvPicPr>
        <xdr:cNvPr id="1" name="Picture 2" descr="FNADA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76200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5</xdr:row>
      <xdr:rowOff>57150</xdr:rowOff>
    </xdr:from>
    <xdr:to>
      <xdr:col>20</xdr:col>
      <xdr:colOff>209550</xdr:colOff>
      <xdr:row>8</xdr:row>
      <xdr:rowOff>104775</xdr:rowOff>
    </xdr:to>
    <xdr:sp>
      <xdr:nvSpPr>
        <xdr:cNvPr id="2" name="AutoShape 9"/>
        <xdr:cNvSpPr>
          <a:spLocks/>
        </xdr:cNvSpPr>
      </xdr:nvSpPr>
      <xdr:spPr>
        <a:xfrm>
          <a:off x="16430625" y="1133475"/>
          <a:ext cx="161925" cy="53340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63"/>
  <sheetViews>
    <sheetView zoomScale="130" zoomScaleNormal="130" zoomScalePageLayoutView="0" workbookViewId="0" topLeftCell="B1">
      <selection activeCell="H5" sqref="H5"/>
    </sheetView>
  </sheetViews>
  <sheetFormatPr defaultColWidth="9.140625" defaultRowHeight="12.75"/>
  <cols>
    <col min="1" max="1" width="8.57421875" style="0" customWidth="1"/>
    <col min="2" max="2" width="23.140625" style="0" customWidth="1"/>
    <col min="3" max="3" width="10.8515625" style="0" customWidth="1"/>
    <col min="4" max="4" width="14.421875" style="0" customWidth="1"/>
    <col min="5" max="5" width="14.00390625" style="0" customWidth="1"/>
    <col min="6" max="6" width="7.140625" style="0" customWidth="1"/>
    <col min="7" max="8" width="14.00390625" style="0" customWidth="1"/>
    <col min="9" max="9" width="4.00390625" style="0" customWidth="1"/>
    <col min="11" max="11" width="13.00390625" style="0" customWidth="1"/>
  </cols>
  <sheetData>
    <row r="1" spans="1:9" ht="23.25">
      <c r="A1" s="3" t="s">
        <v>6</v>
      </c>
      <c r="B1" s="18"/>
      <c r="C1" s="19" t="s">
        <v>251</v>
      </c>
      <c r="D1" s="18"/>
      <c r="E1" s="18"/>
      <c r="F1" s="18"/>
      <c r="G1" s="404">
        <v>3</v>
      </c>
      <c r="H1" s="18"/>
      <c r="I1" s="18"/>
    </row>
    <row r="2" spans="1:9" ht="15">
      <c r="A2" s="18"/>
      <c r="B2" s="57"/>
      <c r="C2" s="18"/>
      <c r="D2" s="18"/>
      <c r="E2" s="18"/>
      <c r="F2" s="18"/>
      <c r="G2" s="18"/>
      <c r="H2" s="18"/>
      <c r="I2" s="18"/>
    </row>
    <row r="3" spans="1:9" ht="12.75">
      <c r="A3" s="464" t="s">
        <v>5</v>
      </c>
      <c r="B3" s="1" t="s">
        <v>22</v>
      </c>
      <c r="C3" s="468" t="s">
        <v>213</v>
      </c>
      <c r="D3" s="469"/>
      <c r="E3" s="469"/>
      <c r="F3" s="470"/>
      <c r="G3" s="18"/>
      <c r="H3" s="18"/>
      <c r="I3" s="18"/>
    </row>
    <row r="4" spans="1:9" ht="12.75" customHeight="1">
      <c r="A4" s="465"/>
      <c r="B4" s="1" t="s">
        <v>0</v>
      </c>
      <c r="C4" s="468" t="s">
        <v>216</v>
      </c>
      <c r="D4" s="469"/>
      <c r="E4" s="469"/>
      <c r="F4" s="470"/>
      <c r="G4" s="18"/>
      <c r="H4" s="314" t="s">
        <v>252</v>
      </c>
      <c r="I4" s="18"/>
    </row>
    <row r="5" spans="1:11" ht="12.75">
      <c r="A5" s="465"/>
      <c r="B5" s="1" t="s">
        <v>1</v>
      </c>
      <c r="C5" s="468" t="s">
        <v>214</v>
      </c>
      <c r="D5" s="469"/>
      <c r="E5" s="469"/>
      <c r="F5" s="470"/>
      <c r="G5" s="18"/>
      <c r="H5" s="313">
        <v>136999.88</v>
      </c>
      <c r="I5" s="18"/>
      <c r="K5" s="418" t="s">
        <v>93</v>
      </c>
    </row>
    <row r="6" spans="1:9" ht="12.75">
      <c r="A6" s="465"/>
      <c r="B6" s="1" t="s">
        <v>2</v>
      </c>
      <c r="C6" s="311" t="s">
        <v>215</v>
      </c>
      <c r="D6" s="312"/>
      <c r="E6" s="312"/>
      <c r="F6" s="312"/>
      <c r="G6" s="18"/>
      <c r="H6" s="314" t="s">
        <v>253</v>
      </c>
      <c r="I6" s="18"/>
    </row>
    <row r="7" spans="1:9" ht="12.75">
      <c r="A7" s="465"/>
      <c r="B7" s="1" t="s">
        <v>3</v>
      </c>
      <c r="C7" s="468" t="s">
        <v>217</v>
      </c>
      <c r="D7" s="469"/>
      <c r="E7" s="469"/>
      <c r="F7" s="470"/>
      <c r="G7" s="18"/>
      <c r="H7" s="313">
        <f>24674.38-22305.72</f>
        <v>2368.66</v>
      </c>
      <c r="I7" s="18"/>
    </row>
    <row r="8" spans="1:9" ht="12.75">
      <c r="A8" s="465"/>
      <c r="B8" s="25" t="s">
        <v>4</v>
      </c>
      <c r="C8" s="468" t="s">
        <v>250</v>
      </c>
      <c r="D8" s="469"/>
      <c r="E8" s="469"/>
      <c r="F8" s="470"/>
      <c r="G8" s="18"/>
      <c r="H8" s="315" t="s">
        <v>181</v>
      </c>
      <c r="I8" s="18"/>
    </row>
    <row r="9" spans="1:9" ht="15.75" customHeight="1" thickBot="1">
      <c r="A9" s="18"/>
      <c r="B9" s="26"/>
      <c r="C9" s="18"/>
      <c r="D9" s="18"/>
      <c r="E9" s="18"/>
      <c r="F9" s="18"/>
      <c r="G9" s="18"/>
      <c r="H9" s="18"/>
      <c r="I9" s="18"/>
    </row>
    <row r="10" spans="1:9" ht="15.75" customHeight="1">
      <c r="A10" s="255"/>
      <c r="B10" s="21" t="s">
        <v>23</v>
      </c>
      <c r="C10" s="18"/>
      <c r="D10" s="18"/>
      <c r="E10" s="406">
        <f>14007.68+29564.53</f>
        <v>43572.21</v>
      </c>
      <c r="F10" s="217"/>
      <c r="G10" s="326" t="s">
        <v>37</v>
      </c>
      <c r="H10" s="217">
        <f>SUM(E12:E20)</f>
        <v>43572.21</v>
      </c>
      <c r="I10" s="18"/>
    </row>
    <row r="11" spans="1:9" ht="15" thickBot="1">
      <c r="A11" s="466" t="s">
        <v>218</v>
      </c>
      <c r="B11" s="33" t="s">
        <v>20</v>
      </c>
      <c r="C11" s="18"/>
      <c r="D11" s="18"/>
      <c r="E11" s="18"/>
      <c r="F11" s="18"/>
      <c r="G11" s="18"/>
      <c r="H11" s="325" t="str">
        <f>IF(E10=H10,"OK","Errore nei dati immessi")</f>
        <v>OK</v>
      </c>
      <c r="I11" s="18"/>
    </row>
    <row r="12" spans="1:9" ht="12.75">
      <c r="A12" s="467"/>
      <c r="B12" s="23" t="s">
        <v>7</v>
      </c>
      <c r="C12" s="24"/>
      <c r="D12" s="391" t="s">
        <v>18</v>
      </c>
      <c r="E12" s="191">
        <v>0</v>
      </c>
      <c r="F12" s="18"/>
      <c r="G12" s="18"/>
      <c r="H12" s="18"/>
      <c r="I12" s="18"/>
    </row>
    <row r="13" spans="1:9" ht="12.75">
      <c r="A13" s="467"/>
      <c r="B13" s="169" t="s">
        <v>270</v>
      </c>
      <c r="C13" s="61"/>
      <c r="D13" s="392"/>
      <c r="E13" s="193">
        <v>29564.53</v>
      </c>
      <c r="F13" s="18"/>
      <c r="G13" s="18"/>
      <c r="H13" s="18"/>
      <c r="I13" s="18"/>
    </row>
    <row r="14" spans="1:9" ht="12.75">
      <c r="A14" s="467"/>
      <c r="B14" s="393" t="s">
        <v>14</v>
      </c>
      <c r="C14" s="394"/>
      <c r="D14" s="471" t="s">
        <v>19</v>
      </c>
      <c r="E14" s="5">
        <v>1333.33</v>
      </c>
      <c r="F14" s="18"/>
      <c r="G14" s="18"/>
      <c r="H14" s="18"/>
      <c r="I14" s="18"/>
    </row>
    <row r="15" spans="1:9" ht="12.75">
      <c r="A15" s="467"/>
      <c r="B15" s="169" t="s">
        <v>16</v>
      </c>
      <c r="C15" s="61"/>
      <c r="D15" s="472"/>
      <c r="E15" s="5">
        <v>533.33</v>
      </c>
      <c r="F15" s="18"/>
      <c r="G15" s="18"/>
      <c r="H15" s="18"/>
      <c r="I15" s="18"/>
    </row>
    <row r="16" spans="1:9" ht="12.75">
      <c r="A16" s="467"/>
      <c r="B16" s="169" t="s">
        <v>15</v>
      </c>
      <c r="C16" s="61"/>
      <c r="D16" s="472"/>
      <c r="E16" s="5">
        <v>11991.32</v>
      </c>
      <c r="F16" s="18"/>
      <c r="G16" s="18"/>
      <c r="H16" s="18"/>
      <c r="I16" s="18"/>
    </row>
    <row r="17" spans="1:9" ht="12.75">
      <c r="A17" s="467"/>
      <c r="B17" s="23" t="s">
        <v>17</v>
      </c>
      <c r="C17" s="24"/>
      <c r="D17" s="473"/>
      <c r="E17" s="192">
        <v>125.7</v>
      </c>
      <c r="F17" s="18"/>
      <c r="G17" s="18"/>
      <c r="H17" s="18"/>
      <c r="I17" s="18"/>
    </row>
    <row r="18" spans="1:9" ht="12.75">
      <c r="A18" s="467"/>
      <c r="B18" s="23" t="s">
        <v>246</v>
      </c>
      <c r="C18" s="24"/>
      <c r="D18" s="419"/>
      <c r="E18" s="192">
        <v>24</v>
      </c>
      <c r="F18" s="18"/>
      <c r="G18" s="18"/>
      <c r="H18" s="18"/>
      <c r="I18" s="18"/>
    </row>
    <row r="19" spans="1:9" ht="12.75">
      <c r="A19" s="467"/>
      <c r="B19" s="395" t="s">
        <v>21</v>
      </c>
      <c r="C19" s="29"/>
      <c r="D19" s="396" t="s">
        <v>54</v>
      </c>
      <c r="E19" s="193">
        <v>0</v>
      </c>
      <c r="F19" s="18"/>
      <c r="G19" s="18"/>
      <c r="H19" s="18"/>
      <c r="I19" s="18"/>
    </row>
    <row r="20" spans="1:9" ht="12.75">
      <c r="A20" s="467"/>
      <c r="B20" s="395" t="s">
        <v>194</v>
      </c>
      <c r="C20" s="29"/>
      <c r="D20" s="29"/>
      <c r="E20" s="193">
        <v>0</v>
      </c>
      <c r="F20" s="18"/>
      <c r="G20" s="18"/>
      <c r="H20" s="18"/>
      <c r="I20" s="18"/>
    </row>
    <row r="21" spans="1:9" ht="15" thickBot="1">
      <c r="A21" s="467"/>
      <c r="B21" s="33" t="s">
        <v>40</v>
      </c>
      <c r="C21" s="18"/>
      <c r="D21" s="18"/>
      <c r="F21" s="18"/>
      <c r="G21" s="18"/>
      <c r="H21" s="18"/>
      <c r="I21" s="18"/>
    </row>
    <row r="22" spans="1:9" ht="12.75">
      <c r="A22" s="467"/>
      <c r="B22" s="169" t="s">
        <v>7</v>
      </c>
      <c r="C22" s="18"/>
      <c r="D22" s="18"/>
      <c r="E22" s="15">
        <v>0</v>
      </c>
      <c r="F22" s="18"/>
      <c r="G22" s="18"/>
      <c r="H22" s="18"/>
      <c r="I22" s="18"/>
    </row>
    <row r="23" spans="1:9" ht="13.5" thickBot="1">
      <c r="A23" s="467"/>
      <c r="B23" s="32" t="s">
        <v>39</v>
      </c>
      <c r="C23" s="18"/>
      <c r="D23" s="18"/>
      <c r="E23" s="403" t="s">
        <v>211</v>
      </c>
      <c r="F23" s="18"/>
      <c r="G23" s="18"/>
      <c r="H23" s="18"/>
      <c r="I23" s="18"/>
    </row>
    <row r="24" spans="1:9" ht="13.5" thickBot="1">
      <c r="A24" s="402"/>
      <c r="B24" s="20" t="s">
        <v>219</v>
      </c>
      <c r="C24" s="18"/>
      <c r="D24" s="18"/>
      <c r="E24" s="15">
        <v>0</v>
      </c>
      <c r="F24" s="18"/>
      <c r="G24" s="18"/>
      <c r="H24" s="18"/>
      <c r="I24" s="18"/>
    </row>
    <row r="25" spans="1:9" ht="13.5" thickBot="1">
      <c r="A25" s="402"/>
      <c r="B25" s="20" t="s">
        <v>220</v>
      </c>
      <c r="C25" s="18"/>
      <c r="D25" s="18"/>
      <c r="E25" s="15">
        <v>0</v>
      </c>
      <c r="F25" s="18"/>
      <c r="G25" s="18"/>
      <c r="H25" s="18"/>
      <c r="I25" s="18"/>
    </row>
    <row r="26" spans="1:9" ht="13.5" thickBot="1">
      <c r="A26" s="402"/>
      <c r="B26" s="20" t="s">
        <v>221</v>
      </c>
      <c r="C26" s="18"/>
      <c r="D26" s="18"/>
      <c r="E26" s="15">
        <v>0</v>
      </c>
      <c r="F26" s="18"/>
      <c r="G26" s="18"/>
      <c r="H26" s="18"/>
      <c r="I26" s="18"/>
    </row>
    <row r="27" spans="1:9" ht="12.75">
      <c r="A27" s="402"/>
      <c r="B27" s="20" t="s">
        <v>212</v>
      </c>
      <c r="C27" s="18"/>
      <c r="D27" s="18"/>
      <c r="E27" s="15">
        <v>0</v>
      </c>
      <c r="F27" s="18"/>
      <c r="G27" s="18"/>
      <c r="H27" s="18"/>
      <c r="I27" s="18"/>
    </row>
    <row r="28" spans="1:9" ht="12.75">
      <c r="A28" s="255"/>
      <c r="B28" s="327" t="s">
        <v>93</v>
      </c>
      <c r="C28" s="18"/>
      <c r="D28" s="18"/>
      <c r="E28" s="18"/>
      <c r="F28" s="18"/>
      <c r="G28" s="18"/>
      <c r="H28" s="18"/>
      <c r="I28" s="18"/>
    </row>
    <row r="29" spans="1:9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.75">
      <c r="A30" s="18"/>
      <c r="B30" s="21" t="s">
        <v>254</v>
      </c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20" t="str">
        <f>C3&amp;" "&amp;C4&amp;" - "&amp;C5&amp;" ("&amp;C6&amp;")"</f>
        <v>ISTITUTO COMPRENSIVO  GIOVANNI XXIII - CROTONE (KR)</v>
      </c>
      <c r="C31" s="18"/>
      <c r="D31" s="18"/>
      <c r="E31" s="18"/>
      <c r="F31" s="18"/>
      <c r="G31" s="18"/>
      <c r="H31" s="18"/>
      <c r="I31" s="18"/>
    </row>
    <row r="32" spans="1:9" ht="12.75">
      <c r="A32" s="22" t="s">
        <v>41</v>
      </c>
      <c r="B32" s="23" t="s">
        <v>42</v>
      </c>
      <c r="C32" s="24"/>
      <c r="D32" s="24"/>
      <c r="E32" s="24"/>
      <c r="F32" s="24"/>
      <c r="G32" s="18"/>
      <c r="H32" s="18"/>
      <c r="I32" s="18"/>
    </row>
    <row r="33" spans="1:9" ht="12.75">
      <c r="A33" s="17" t="s">
        <v>43</v>
      </c>
      <c r="B33" s="211" t="s">
        <v>233</v>
      </c>
      <c r="C33" s="31"/>
      <c r="D33" s="31"/>
      <c r="E33" s="31"/>
      <c r="F33" s="30"/>
      <c r="G33" s="18"/>
      <c r="H33" s="109" t="s">
        <v>93</v>
      </c>
      <c r="I33" s="18"/>
    </row>
    <row r="34" spans="1:9" ht="12.75">
      <c r="A34" s="17" t="s">
        <v>44</v>
      </c>
      <c r="B34" s="211" t="s">
        <v>248</v>
      </c>
      <c r="C34" s="31"/>
      <c r="D34" s="31"/>
      <c r="E34" s="31"/>
      <c r="F34" s="30"/>
      <c r="G34" s="18"/>
      <c r="H34" s="109" t="s">
        <v>93</v>
      </c>
      <c r="I34" s="18"/>
    </row>
    <row r="35" spans="1:9" ht="12.75">
      <c r="A35" s="17" t="s">
        <v>45</v>
      </c>
      <c r="B35" s="211" t="s">
        <v>243</v>
      </c>
      <c r="C35" s="31"/>
      <c r="D35" s="31"/>
      <c r="E35" s="31"/>
      <c r="F35" s="30"/>
      <c r="G35" s="18"/>
      <c r="H35" s="109" t="s">
        <v>93</v>
      </c>
      <c r="I35" s="18"/>
    </row>
    <row r="36" spans="1:9" ht="12.75">
      <c r="A36" s="17" t="s">
        <v>46</v>
      </c>
      <c r="B36" s="211" t="s">
        <v>93</v>
      </c>
      <c r="C36" s="31"/>
      <c r="D36" s="31"/>
      <c r="E36" s="31"/>
      <c r="F36" s="30"/>
      <c r="G36" s="18"/>
      <c r="H36" s="109" t="s">
        <v>93</v>
      </c>
      <c r="I36" s="18"/>
    </row>
    <row r="37" spans="1:9" ht="12.75">
      <c r="A37" s="17" t="s">
        <v>238</v>
      </c>
      <c r="B37" s="211" t="s">
        <v>93</v>
      </c>
      <c r="C37" s="31"/>
      <c r="D37" s="31"/>
      <c r="E37" s="31"/>
      <c r="F37" s="30"/>
      <c r="G37" s="18"/>
      <c r="H37" s="109" t="s">
        <v>93</v>
      </c>
      <c r="I37" s="18"/>
    </row>
    <row r="38" spans="1:9" ht="12.75">
      <c r="A38" s="17" t="s">
        <v>239</v>
      </c>
      <c r="B38" s="211" t="s">
        <v>93</v>
      </c>
      <c r="C38" s="31"/>
      <c r="D38" s="31"/>
      <c r="E38" s="31"/>
      <c r="F38" s="30"/>
      <c r="G38" s="18"/>
      <c r="H38" s="109" t="s">
        <v>93</v>
      </c>
      <c r="I38" s="18"/>
    </row>
    <row r="39" spans="1:9" ht="12.75">
      <c r="A39" s="17" t="s">
        <v>228</v>
      </c>
      <c r="B39" s="211" t="s">
        <v>93</v>
      </c>
      <c r="C39" s="31"/>
      <c r="D39" s="31"/>
      <c r="E39" s="31"/>
      <c r="F39" s="30"/>
      <c r="G39" s="18"/>
      <c r="H39" s="20" t="s">
        <v>93</v>
      </c>
      <c r="I39" s="18"/>
    </row>
    <row r="40" spans="1:9" ht="15">
      <c r="A40" s="17" t="s">
        <v>237</v>
      </c>
      <c r="B40" s="211" t="s">
        <v>244</v>
      </c>
      <c r="C40" s="31"/>
      <c r="D40" s="412"/>
      <c r="E40" s="31"/>
      <c r="F40" s="30"/>
      <c r="G40" s="18"/>
      <c r="H40" s="109" t="s">
        <v>93</v>
      </c>
      <c r="I40" s="18"/>
    </row>
    <row r="41" spans="1:9" ht="15">
      <c r="A41" s="17" t="s">
        <v>93</v>
      </c>
      <c r="B41" s="413" t="s">
        <v>93</v>
      </c>
      <c r="C41" s="31"/>
      <c r="D41" s="31"/>
      <c r="E41" s="31"/>
      <c r="F41" s="30"/>
      <c r="G41" s="18"/>
      <c r="H41" s="109" t="s">
        <v>93</v>
      </c>
      <c r="I41" s="18"/>
    </row>
    <row r="42" spans="1:9" ht="15">
      <c r="A42" s="17" t="s">
        <v>93</v>
      </c>
      <c r="B42" s="413" t="s">
        <v>93</v>
      </c>
      <c r="C42" s="31"/>
      <c r="D42" s="31"/>
      <c r="E42" s="31"/>
      <c r="F42" s="30"/>
      <c r="G42" s="18"/>
      <c r="H42" s="109" t="s">
        <v>93</v>
      </c>
      <c r="I42" s="18"/>
    </row>
    <row r="43" spans="1:9" ht="15">
      <c r="A43" s="17" t="s">
        <v>93</v>
      </c>
      <c r="B43" s="413" t="s">
        <v>93</v>
      </c>
      <c r="C43" s="31"/>
      <c r="D43" s="31"/>
      <c r="E43" s="31"/>
      <c r="F43" s="30"/>
      <c r="G43" s="18"/>
      <c r="H43" s="109" t="s">
        <v>93</v>
      </c>
      <c r="I43" s="18"/>
    </row>
    <row r="44" spans="1:9" ht="15">
      <c r="A44" s="17" t="s">
        <v>93</v>
      </c>
      <c r="B44" s="414" t="s">
        <v>93</v>
      </c>
      <c r="C44" s="31" t="s">
        <v>93</v>
      </c>
      <c r="D44" s="31"/>
      <c r="E44" s="31"/>
      <c r="F44" s="30"/>
      <c r="G44" s="18"/>
      <c r="H44" s="109" t="s">
        <v>93</v>
      </c>
      <c r="I44" s="18"/>
    </row>
    <row r="45" spans="1:9" ht="12.75">
      <c r="A45" s="17" t="s">
        <v>93</v>
      </c>
      <c r="B45" s="211" t="s">
        <v>93</v>
      </c>
      <c r="C45" s="31"/>
      <c r="D45" s="31"/>
      <c r="E45" s="31"/>
      <c r="F45" s="30"/>
      <c r="G45" s="18"/>
      <c r="H45" s="109" t="s">
        <v>93</v>
      </c>
      <c r="I45" s="18"/>
    </row>
    <row r="46" spans="1:9" ht="12.75">
      <c r="A46" s="17" t="s">
        <v>93</v>
      </c>
      <c r="B46" s="211" t="s">
        <v>93</v>
      </c>
      <c r="C46" s="31"/>
      <c r="D46" s="31"/>
      <c r="E46" s="31"/>
      <c r="F46" s="30"/>
      <c r="G46" s="18"/>
      <c r="H46" s="109" t="s">
        <v>93</v>
      </c>
      <c r="I46" s="18"/>
    </row>
    <row r="47" spans="1:9" ht="12.75">
      <c r="A47" s="17" t="s">
        <v>93</v>
      </c>
      <c r="B47" s="211" t="s">
        <v>93</v>
      </c>
      <c r="C47" s="31"/>
      <c r="D47" s="31"/>
      <c r="E47" s="31"/>
      <c r="F47" s="30"/>
      <c r="G47" s="18"/>
      <c r="H47" s="407" t="s">
        <v>93</v>
      </c>
      <c r="I47" s="18"/>
    </row>
    <row r="48" spans="1:9" ht="15">
      <c r="A48" s="17" t="s">
        <v>93</v>
      </c>
      <c r="B48" s="414" t="s">
        <v>93</v>
      </c>
      <c r="C48" s="31"/>
      <c r="D48" s="31"/>
      <c r="E48" s="31"/>
      <c r="F48" s="30"/>
      <c r="G48" s="18"/>
      <c r="H48" s="109" t="s">
        <v>93</v>
      </c>
      <c r="I48" s="18"/>
    </row>
    <row r="49" spans="1:9" ht="12.75">
      <c r="A49" s="17" t="s">
        <v>93</v>
      </c>
      <c r="B49" s="211" t="s">
        <v>93</v>
      </c>
      <c r="C49" s="31"/>
      <c r="D49" s="31"/>
      <c r="E49" s="31"/>
      <c r="F49" s="30"/>
      <c r="G49" s="18"/>
      <c r="H49" s="109" t="s">
        <v>93</v>
      </c>
      <c r="I49" s="18"/>
    </row>
    <row r="50" spans="1:9" ht="12.75">
      <c r="A50" s="17" t="s">
        <v>93</v>
      </c>
      <c r="B50" s="211" t="s">
        <v>93</v>
      </c>
      <c r="C50" s="31"/>
      <c r="D50" s="31"/>
      <c r="E50" s="31"/>
      <c r="F50" s="30"/>
      <c r="G50" s="18"/>
      <c r="H50" s="20" t="s">
        <v>93</v>
      </c>
      <c r="I50" s="18"/>
    </row>
    <row r="51" spans="1:9" ht="12.75">
      <c r="A51" s="17" t="s">
        <v>240</v>
      </c>
      <c r="B51" s="211" t="s">
        <v>275</v>
      </c>
      <c r="C51" s="31"/>
      <c r="D51" s="31"/>
      <c r="E51" s="31"/>
      <c r="F51" s="30"/>
      <c r="G51" s="18"/>
      <c r="H51" s="109" t="s">
        <v>93</v>
      </c>
      <c r="I51" s="18"/>
    </row>
    <row r="52" spans="1:9" ht="12.75">
      <c r="A52" s="17" t="s">
        <v>241</v>
      </c>
      <c r="B52" s="211" t="s">
        <v>255</v>
      </c>
      <c r="C52" s="31"/>
      <c r="D52" s="31"/>
      <c r="E52" s="31"/>
      <c r="F52" s="30"/>
      <c r="G52" s="18"/>
      <c r="H52" s="109" t="s">
        <v>93</v>
      </c>
      <c r="I52" s="18"/>
    </row>
    <row r="53" spans="1:9" ht="12.75">
      <c r="A53" s="17" t="s">
        <v>242</v>
      </c>
      <c r="B53" s="211" t="s">
        <v>273</v>
      </c>
      <c r="C53" s="31"/>
      <c r="D53" s="31"/>
      <c r="E53" s="31"/>
      <c r="F53" s="30"/>
      <c r="G53" s="18"/>
      <c r="H53" s="109" t="s">
        <v>93</v>
      </c>
      <c r="I53" s="18"/>
    </row>
    <row r="54" spans="1:9" ht="12.75">
      <c r="A54" s="17" t="s">
        <v>247</v>
      </c>
      <c r="B54" s="329" t="s">
        <v>249</v>
      </c>
      <c r="C54" s="31"/>
      <c r="D54" s="31"/>
      <c r="E54" s="31"/>
      <c r="F54" s="30"/>
      <c r="G54" s="18"/>
      <c r="H54" s="109" t="s">
        <v>93</v>
      </c>
      <c r="I54" s="18"/>
    </row>
    <row r="55" spans="1:9" ht="12.75">
      <c r="A55" s="328" t="s">
        <v>256</v>
      </c>
      <c r="B55" s="329" t="s">
        <v>274</v>
      </c>
      <c r="C55" s="330"/>
      <c r="D55" s="330"/>
      <c r="E55" s="330"/>
      <c r="F55" s="331"/>
      <c r="G55" s="18"/>
      <c r="H55" s="18"/>
      <c r="I55" s="18"/>
    </row>
    <row r="56" spans="1:9" ht="12.75" hidden="1">
      <c r="A56" s="27" t="s">
        <v>47</v>
      </c>
      <c r="B56" s="28" t="s">
        <v>174</v>
      </c>
      <c r="C56" s="28"/>
      <c r="D56" s="28"/>
      <c r="E56" s="28"/>
      <c r="F56" s="24"/>
      <c r="G56" s="18"/>
      <c r="H56" s="18"/>
      <c r="I56" s="18"/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2.7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</sheetData>
  <sheetProtection/>
  <mergeCells count="8">
    <mergeCell ref="A3:A8"/>
    <mergeCell ref="A11:A23"/>
    <mergeCell ref="C3:F3"/>
    <mergeCell ref="C4:F4"/>
    <mergeCell ref="C5:F5"/>
    <mergeCell ref="C7:F7"/>
    <mergeCell ref="C8:F8"/>
    <mergeCell ref="D14:D17"/>
  </mergeCells>
  <printOptions/>
  <pageMargins left="0.3937007874015748" right="0.3937007874015748" top="0.5118110236220472" bottom="0.4724409448818898" header="0.31496062992125984" footer="0.31496062992125984"/>
  <pageSetup horizontalDpi="600" verticalDpi="600" orientation="landscape" paperSize="9" scale="110" r:id="rId5"/>
  <headerFooter alignWithMargins="0">
    <oddFooter>&amp;LPag. &amp;P/&amp;N&amp;RStampato in data &amp;D</oddFooter>
  </headerFooter>
  <rowBreaks count="1" manualBreakCount="1">
    <brk id="29" max="8" man="1"/>
  </rowBreaks>
  <drawing r:id="rId4"/>
  <legacyDrawing r:id="rId3"/>
  <oleObjects>
    <oleObject progId="Document" shapeId="100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tabColor indexed="51"/>
  </sheetPr>
  <dimension ref="A1:N82"/>
  <sheetViews>
    <sheetView zoomScalePageLayoutView="0" workbookViewId="0" topLeftCell="A1">
      <selection activeCell="C102" sqref="C102"/>
    </sheetView>
  </sheetViews>
  <sheetFormatPr defaultColWidth="9.140625" defaultRowHeight="12.75"/>
  <cols>
    <col min="1" max="1" width="25.421875" style="114" customWidth="1"/>
    <col min="2" max="3" width="14.57421875" style="114" customWidth="1"/>
    <col min="4" max="4" width="9.8515625" style="114" bestFit="1" customWidth="1"/>
    <col min="5" max="5" width="14.57421875" style="114" customWidth="1"/>
    <col min="6" max="6" width="12.00390625" style="114" customWidth="1"/>
    <col min="7" max="7" width="12.8515625" style="114" customWidth="1"/>
    <col min="8" max="8" width="7.00390625" style="114" customWidth="1"/>
    <col min="9" max="9" width="10.8515625" style="114" customWidth="1"/>
    <col min="10" max="11" width="14.57421875" style="114" customWidth="1"/>
    <col min="12" max="12" width="9.140625" style="114" customWidth="1"/>
    <col min="13" max="13" width="10.28125" style="114" bestFit="1" customWidth="1"/>
    <col min="14" max="14" width="17.421875" style="114" customWidth="1"/>
    <col min="15" max="16384" width="9.140625" style="114" customWidth="1"/>
  </cols>
  <sheetData>
    <row r="1" spans="1:12" ht="12.75">
      <c r="A1" s="425" t="s">
        <v>257</v>
      </c>
      <c r="B1" s="109"/>
      <c r="C1" s="32" t="str">
        <f>Dati!C1</f>
        <v>Programma Annuale 2018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426" t="str">
        <f>Dati!C3&amp;" "&amp;Dati!C4&amp;" - "&amp;Dati!C5&amp;" ("&amp;Dati!C6&amp;")"</f>
        <v>ISTITUTO COMPRENSIVO  GIOVANNI XXIII - CROTONE (KR)</v>
      </c>
      <c r="B2" s="109"/>
      <c r="C2" s="32"/>
      <c r="D2" s="109"/>
      <c r="E2" s="109"/>
      <c r="F2" s="109"/>
      <c r="G2" s="109"/>
      <c r="H2" s="109"/>
      <c r="I2" s="109"/>
      <c r="J2" s="109"/>
      <c r="K2" s="198" t="s">
        <v>52</v>
      </c>
      <c r="L2" s="109"/>
    </row>
    <row r="3" spans="1:12" ht="12.75">
      <c r="A3" s="109"/>
      <c r="B3" s="109"/>
      <c r="C3" s="109"/>
      <c r="D3" s="427" t="s">
        <v>59</v>
      </c>
      <c r="E3" s="428" t="s">
        <v>60</v>
      </c>
      <c r="F3" s="427" t="s">
        <v>59</v>
      </c>
      <c r="G3" s="428" t="s">
        <v>60</v>
      </c>
      <c r="H3" s="427" t="s">
        <v>59</v>
      </c>
      <c r="I3" s="429" t="s">
        <v>60</v>
      </c>
      <c r="J3" s="427" t="s">
        <v>37</v>
      </c>
      <c r="K3" s="199" t="s">
        <v>159</v>
      </c>
      <c r="L3" s="109"/>
    </row>
    <row r="4" spans="1:12" ht="12.75">
      <c r="A4" s="1" t="s">
        <v>258</v>
      </c>
      <c r="C4" s="48">
        <f>178676.48-B35</f>
        <v>119104.88</v>
      </c>
      <c r="D4" s="332" t="s">
        <v>240</v>
      </c>
      <c r="E4" s="196">
        <v>1000</v>
      </c>
      <c r="F4" s="332" t="s">
        <v>241</v>
      </c>
      <c r="G4" s="196">
        <v>1000</v>
      </c>
      <c r="H4" s="332" t="s">
        <v>242</v>
      </c>
      <c r="I4" s="196">
        <v>1000</v>
      </c>
      <c r="J4" s="430">
        <f>E4+G4+I4+E5+G5+I5</f>
        <v>119104.88</v>
      </c>
      <c r="K4" s="431">
        <f>C4-J4</f>
        <v>0</v>
      </c>
      <c r="L4" s="109"/>
    </row>
    <row r="5" spans="1:12" ht="12.75">
      <c r="A5" s="1"/>
      <c r="C5" s="48" t="s">
        <v>93</v>
      </c>
      <c r="D5" s="332" t="s">
        <v>247</v>
      </c>
      <c r="E5" s="196">
        <v>1500</v>
      </c>
      <c r="F5" s="332" t="s">
        <v>80</v>
      </c>
      <c r="G5" s="196">
        <v>66851.31</v>
      </c>
      <c r="H5" s="332" t="s">
        <v>81</v>
      </c>
      <c r="I5" s="196">
        <f>38017.87+9735.7</f>
        <v>47753.57000000001</v>
      </c>
      <c r="J5" s="430" t="s">
        <v>93</v>
      </c>
      <c r="K5" s="431">
        <v>0</v>
      </c>
      <c r="L5" s="109"/>
    </row>
    <row r="6" spans="1:12" ht="12.75">
      <c r="A6" s="333" t="s">
        <v>264</v>
      </c>
      <c r="B6" s="333"/>
      <c r="C6" s="333"/>
      <c r="D6" s="333"/>
      <c r="E6" s="333"/>
      <c r="F6" s="333"/>
      <c r="G6" s="333"/>
      <c r="H6" s="333"/>
      <c r="I6" s="333"/>
      <c r="J6" s="432"/>
      <c r="K6" s="432"/>
      <c r="L6" s="109"/>
    </row>
    <row r="7" spans="1:12" ht="12.75">
      <c r="A7" s="408" t="s">
        <v>93</v>
      </c>
      <c r="B7" s="49">
        <v>0</v>
      </c>
      <c r="C7" s="433"/>
      <c r="D7" s="50"/>
      <c r="E7" s="11">
        <v>0</v>
      </c>
      <c r="F7" s="50"/>
      <c r="G7" s="11">
        <v>0</v>
      </c>
      <c r="H7" s="50"/>
      <c r="I7" s="11">
        <v>0</v>
      </c>
      <c r="J7" s="434">
        <f aca="true" t="shared" si="0" ref="J7:J12">E7+G7+I7</f>
        <v>0</v>
      </c>
      <c r="K7" s="435">
        <v>0</v>
      </c>
      <c r="L7" s="109"/>
    </row>
    <row r="8" spans="1:12" ht="12.75">
      <c r="A8" s="409" t="s">
        <v>232</v>
      </c>
      <c r="B8" s="49">
        <v>3894.89</v>
      </c>
      <c r="C8" s="433"/>
      <c r="D8" s="334" t="s">
        <v>44</v>
      </c>
      <c r="E8" s="336">
        <v>3894.89</v>
      </c>
      <c r="F8" s="51"/>
      <c r="G8" s="11"/>
      <c r="H8" s="51"/>
      <c r="I8" s="11"/>
      <c r="J8" s="436">
        <f t="shared" si="0"/>
        <v>3894.89</v>
      </c>
      <c r="K8" s="287">
        <f aca="true" t="shared" si="1" ref="K8:K14">B8-J8</f>
        <v>0</v>
      </c>
      <c r="L8" s="109"/>
    </row>
    <row r="9" spans="1:12" ht="12.75">
      <c r="A9" s="409" t="s">
        <v>233</v>
      </c>
      <c r="B9" s="13">
        <v>1768.54</v>
      </c>
      <c r="C9" s="433"/>
      <c r="D9" s="328" t="s">
        <v>43</v>
      </c>
      <c r="E9" s="14">
        <v>1768.54</v>
      </c>
      <c r="F9" s="51"/>
      <c r="G9" s="11"/>
      <c r="H9" s="51"/>
      <c r="I9" s="11"/>
      <c r="J9" s="436">
        <f t="shared" si="0"/>
        <v>1768.54</v>
      </c>
      <c r="K9" s="287">
        <f t="shared" si="1"/>
        <v>0</v>
      </c>
      <c r="L9" s="109"/>
    </row>
    <row r="10" spans="1:12" ht="12.75">
      <c r="A10" s="409" t="s">
        <v>234</v>
      </c>
      <c r="B10" s="411" t="s">
        <v>93</v>
      </c>
      <c r="C10" s="433"/>
      <c r="D10" s="334" t="s">
        <v>93</v>
      </c>
      <c r="E10" s="411">
        <v>0</v>
      </c>
      <c r="F10" s="51"/>
      <c r="G10" s="11"/>
      <c r="H10" s="51"/>
      <c r="I10" s="11"/>
      <c r="J10" s="436">
        <f t="shared" si="0"/>
        <v>0</v>
      </c>
      <c r="K10" s="287"/>
      <c r="L10" s="109"/>
    </row>
    <row r="11" spans="1:13" ht="12.75">
      <c r="A11" s="409" t="s">
        <v>235</v>
      </c>
      <c r="B11" s="411">
        <v>0</v>
      </c>
      <c r="C11" s="433"/>
      <c r="D11" s="334" t="s">
        <v>93</v>
      </c>
      <c r="E11" s="411">
        <v>0</v>
      </c>
      <c r="F11" s="51"/>
      <c r="G11" s="11"/>
      <c r="H11" s="51"/>
      <c r="I11" s="11"/>
      <c r="J11" s="436">
        <f t="shared" si="0"/>
        <v>0</v>
      </c>
      <c r="K11" s="287">
        <f t="shared" si="1"/>
        <v>0</v>
      </c>
      <c r="L11" s="109"/>
      <c r="M11" s="437" t="s">
        <v>93</v>
      </c>
    </row>
    <row r="12" spans="1:12" ht="12.75">
      <c r="A12" s="409" t="s">
        <v>236</v>
      </c>
      <c r="B12" s="411">
        <v>0</v>
      </c>
      <c r="C12" s="433"/>
      <c r="D12" s="334" t="s">
        <v>93</v>
      </c>
      <c r="E12" s="411">
        <v>0</v>
      </c>
      <c r="F12" s="51"/>
      <c r="G12" s="11"/>
      <c r="H12" s="51"/>
      <c r="I12" s="11"/>
      <c r="J12" s="436">
        <f t="shared" si="0"/>
        <v>0</v>
      </c>
      <c r="K12" s="287">
        <f t="shared" si="1"/>
        <v>0</v>
      </c>
      <c r="L12" s="109"/>
    </row>
    <row r="13" spans="1:12" ht="12.75">
      <c r="A13" s="114" t="s">
        <v>223</v>
      </c>
      <c r="B13" s="49">
        <v>4851</v>
      </c>
      <c r="C13" s="433"/>
      <c r="D13" s="51" t="s">
        <v>81</v>
      </c>
      <c r="E13" s="11">
        <v>4851</v>
      </c>
      <c r="F13" s="51"/>
      <c r="G13" s="11">
        <v>0</v>
      </c>
      <c r="H13" s="51"/>
      <c r="I13" s="11">
        <v>0</v>
      </c>
      <c r="J13" s="436">
        <f aca="true" t="shared" si="2" ref="J13:J34">E13+G13+I13</f>
        <v>4851</v>
      </c>
      <c r="K13" s="287">
        <f t="shared" si="1"/>
        <v>0</v>
      </c>
      <c r="L13" s="109"/>
    </row>
    <row r="14" spans="1:12" ht="12.75">
      <c r="A14" s="114" t="s">
        <v>260</v>
      </c>
      <c r="B14" s="49">
        <f>9623-4851</f>
        <v>4772</v>
      </c>
      <c r="C14" s="433"/>
      <c r="D14" s="51" t="s">
        <v>80</v>
      </c>
      <c r="E14" s="11">
        <v>4772</v>
      </c>
      <c r="F14" s="51"/>
      <c r="G14" s="11">
        <v>0</v>
      </c>
      <c r="H14" s="51"/>
      <c r="I14" s="11">
        <v>0</v>
      </c>
      <c r="J14" s="436">
        <f t="shared" si="2"/>
        <v>4772</v>
      </c>
      <c r="K14" s="287">
        <f t="shared" si="1"/>
        <v>0</v>
      </c>
      <c r="L14" s="109"/>
    </row>
    <row r="15" spans="1:12" ht="12.75">
      <c r="A15" s="114" t="s">
        <v>93</v>
      </c>
      <c r="B15" s="49">
        <v>0</v>
      </c>
      <c r="C15" s="433"/>
      <c r="D15" s="51" t="s">
        <v>93</v>
      </c>
      <c r="E15" s="11">
        <v>0</v>
      </c>
      <c r="F15" s="51"/>
      <c r="G15" s="11">
        <v>0</v>
      </c>
      <c r="H15" s="51"/>
      <c r="I15" s="11">
        <v>0</v>
      </c>
      <c r="J15" s="436">
        <f t="shared" si="2"/>
        <v>0</v>
      </c>
      <c r="K15" s="287">
        <f aca="true" t="shared" si="3" ref="K15:K32">B15-J15</f>
        <v>0</v>
      </c>
      <c r="L15" s="109"/>
    </row>
    <row r="16" spans="1:12" ht="12.75">
      <c r="A16" s="114" t="s">
        <v>93</v>
      </c>
      <c r="B16" s="49">
        <v>0</v>
      </c>
      <c r="C16" s="433"/>
      <c r="D16" s="51" t="s">
        <v>93</v>
      </c>
      <c r="E16" s="11">
        <v>0</v>
      </c>
      <c r="F16" s="51"/>
      <c r="G16" s="11">
        <v>0</v>
      </c>
      <c r="H16" s="51"/>
      <c r="I16" s="11">
        <v>0</v>
      </c>
      <c r="J16" s="436">
        <f t="shared" si="2"/>
        <v>0</v>
      </c>
      <c r="K16" s="287">
        <f t="shared" si="3"/>
        <v>0</v>
      </c>
      <c r="L16" s="109"/>
    </row>
    <row r="17" spans="1:12" ht="12.75">
      <c r="A17" s="114" t="s">
        <v>93</v>
      </c>
      <c r="B17" s="49">
        <v>0</v>
      </c>
      <c r="C17" s="433"/>
      <c r="D17" s="51" t="s">
        <v>93</v>
      </c>
      <c r="E17" s="11">
        <v>0</v>
      </c>
      <c r="F17" s="51"/>
      <c r="G17" s="11">
        <v>0</v>
      </c>
      <c r="H17" s="51"/>
      <c r="I17" s="11">
        <v>0</v>
      </c>
      <c r="J17" s="436">
        <f t="shared" si="2"/>
        <v>0</v>
      </c>
      <c r="K17" s="287">
        <f t="shared" si="3"/>
        <v>0</v>
      </c>
      <c r="L17" s="109"/>
    </row>
    <row r="18" spans="1:12" ht="12.75">
      <c r="A18" s="114" t="s">
        <v>222</v>
      </c>
      <c r="B18" s="49">
        <v>0</v>
      </c>
      <c r="C18" s="433"/>
      <c r="D18" s="51" t="s">
        <v>93</v>
      </c>
      <c r="E18" s="11">
        <v>0</v>
      </c>
      <c r="F18" s="51"/>
      <c r="G18" s="11">
        <v>0</v>
      </c>
      <c r="H18" s="51"/>
      <c r="I18" s="11">
        <v>0</v>
      </c>
      <c r="J18" s="436">
        <f t="shared" si="2"/>
        <v>0</v>
      </c>
      <c r="K18" s="287">
        <f t="shared" si="3"/>
        <v>0</v>
      </c>
      <c r="L18" s="109"/>
    </row>
    <row r="19" spans="1:12" ht="12.75">
      <c r="A19" s="114" t="s">
        <v>93</v>
      </c>
      <c r="B19" s="49">
        <v>0</v>
      </c>
      <c r="C19" s="433"/>
      <c r="D19" s="51" t="s">
        <v>93</v>
      </c>
      <c r="E19" s="11">
        <v>0</v>
      </c>
      <c r="F19" s="51"/>
      <c r="G19" s="11">
        <v>0</v>
      </c>
      <c r="H19" s="51"/>
      <c r="I19" s="11">
        <v>0</v>
      </c>
      <c r="J19" s="436">
        <f t="shared" si="2"/>
        <v>0</v>
      </c>
      <c r="K19" s="287">
        <f t="shared" si="3"/>
        <v>0</v>
      </c>
      <c r="L19" s="109"/>
    </row>
    <row r="20" spans="1:12" ht="12.75">
      <c r="A20" s="410" t="s">
        <v>225</v>
      </c>
      <c r="B20" s="49">
        <v>0</v>
      </c>
      <c r="C20" s="433"/>
      <c r="D20" s="51" t="s">
        <v>93</v>
      </c>
      <c r="E20" s="11">
        <v>0</v>
      </c>
      <c r="F20" s="51"/>
      <c r="G20" s="11">
        <v>0</v>
      </c>
      <c r="H20" s="51"/>
      <c r="I20" s="11">
        <v>0</v>
      </c>
      <c r="J20" s="436">
        <f t="shared" si="2"/>
        <v>0</v>
      </c>
      <c r="K20" s="287">
        <f t="shared" si="3"/>
        <v>0</v>
      </c>
      <c r="L20" s="109"/>
    </row>
    <row r="21" spans="1:12" ht="12.75">
      <c r="A21" s="410" t="s">
        <v>226</v>
      </c>
      <c r="B21" s="49">
        <v>0</v>
      </c>
      <c r="C21" s="433"/>
      <c r="D21" s="51" t="s">
        <v>93</v>
      </c>
      <c r="E21" s="11">
        <v>0</v>
      </c>
      <c r="F21" s="51"/>
      <c r="G21" s="11">
        <v>0</v>
      </c>
      <c r="H21" s="51"/>
      <c r="I21" s="11">
        <v>0</v>
      </c>
      <c r="J21" s="436">
        <f t="shared" si="2"/>
        <v>0</v>
      </c>
      <c r="K21" s="287">
        <f t="shared" si="3"/>
        <v>0</v>
      </c>
      <c r="L21" s="109"/>
    </row>
    <row r="22" spans="1:12" ht="12.75">
      <c r="A22" s="409" t="s">
        <v>227</v>
      </c>
      <c r="B22" s="49">
        <v>0</v>
      </c>
      <c r="C22" s="433"/>
      <c r="D22" s="51" t="s">
        <v>93</v>
      </c>
      <c r="E22" s="11">
        <v>0</v>
      </c>
      <c r="F22" s="51"/>
      <c r="G22" s="11">
        <v>0</v>
      </c>
      <c r="H22" s="51"/>
      <c r="I22" s="11">
        <v>0</v>
      </c>
      <c r="J22" s="436">
        <f t="shared" si="2"/>
        <v>0</v>
      </c>
      <c r="K22" s="287">
        <f t="shared" si="3"/>
        <v>0</v>
      </c>
      <c r="L22" s="109"/>
    </row>
    <row r="23" spans="1:12" ht="12.75">
      <c r="A23" s="409" t="s">
        <v>93</v>
      </c>
      <c r="B23" s="49">
        <v>0</v>
      </c>
      <c r="C23" s="433"/>
      <c r="D23" s="51" t="s">
        <v>93</v>
      </c>
      <c r="E23" s="11">
        <v>0</v>
      </c>
      <c r="F23" s="51"/>
      <c r="G23" s="11">
        <v>0</v>
      </c>
      <c r="H23" s="51"/>
      <c r="I23" s="11">
        <v>0</v>
      </c>
      <c r="J23" s="436">
        <f t="shared" si="2"/>
        <v>0</v>
      </c>
      <c r="K23" s="287"/>
      <c r="L23" s="109"/>
    </row>
    <row r="24" spans="1:12" ht="12.75">
      <c r="A24" s="409" t="s">
        <v>93</v>
      </c>
      <c r="B24" s="49">
        <v>0</v>
      </c>
      <c r="C24" s="433"/>
      <c r="D24" s="51" t="s">
        <v>93</v>
      </c>
      <c r="E24" s="11">
        <v>0</v>
      </c>
      <c r="F24" s="51" t="s">
        <v>93</v>
      </c>
      <c r="G24" s="11">
        <v>0</v>
      </c>
      <c r="H24" s="51"/>
      <c r="I24" s="11">
        <v>0</v>
      </c>
      <c r="J24" s="436">
        <f t="shared" si="2"/>
        <v>0</v>
      </c>
      <c r="K24" s="287">
        <f t="shared" si="3"/>
        <v>0</v>
      </c>
      <c r="L24" s="109"/>
    </row>
    <row r="25" spans="1:12" ht="12.75">
      <c r="A25" s="410" t="s">
        <v>93</v>
      </c>
      <c r="B25" s="49">
        <v>0</v>
      </c>
      <c r="C25" s="433"/>
      <c r="D25" s="51" t="s">
        <v>93</v>
      </c>
      <c r="E25" s="11">
        <v>0</v>
      </c>
      <c r="F25" s="51"/>
      <c r="G25" s="11">
        <v>0</v>
      </c>
      <c r="H25" s="51"/>
      <c r="I25" s="11">
        <v>0</v>
      </c>
      <c r="J25" s="436">
        <f t="shared" si="2"/>
        <v>0</v>
      </c>
      <c r="K25" s="287">
        <f t="shared" si="3"/>
        <v>0</v>
      </c>
      <c r="L25" s="109"/>
    </row>
    <row r="26" spans="1:12" ht="12.75">
      <c r="A26" s="409" t="s">
        <v>93</v>
      </c>
      <c r="B26" s="49">
        <v>0</v>
      </c>
      <c r="C26" s="433"/>
      <c r="D26" s="51" t="s">
        <v>93</v>
      </c>
      <c r="E26" s="11">
        <v>0</v>
      </c>
      <c r="F26" s="51"/>
      <c r="G26" s="11">
        <v>0</v>
      </c>
      <c r="H26" s="51"/>
      <c r="I26" s="11">
        <v>0</v>
      </c>
      <c r="J26" s="436">
        <f t="shared" si="2"/>
        <v>0</v>
      </c>
      <c r="K26" s="287">
        <f t="shared" si="3"/>
        <v>0</v>
      </c>
      <c r="L26" s="109"/>
    </row>
    <row r="27" spans="1:12" ht="12.75">
      <c r="A27" s="409" t="s">
        <v>93</v>
      </c>
      <c r="B27" s="49">
        <v>0</v>
      </c>
      <c r="C27" s="433"/>
      <c r="D27" s="51" t="s">
        <v>93</v>
      </c>
      <c r="E27" s="11">
        <v>0</v>
      </c>
      <c r="F27" s="51" t="s">
        <v>93</v>
      </c>
      <c r="G27" s="11">
        <v>0</v>
      </c>
      <c r="H27" s="51" t="s">
        <v>93</v>
      </c>
      <c r="I27" s="11">
        <v>0</v>
      </c>
      <c r="J27" s="436">
        <f t="shared" si="2"/>
        <v>0</v>
      </c>
      <c r="K27" s="287">
        <f t="shared" si="3"/>
        <v>0</v>
      </c>
      <c r="L27" s="109"/>
    </row>
    <row r="28" spans="1:12" ht="12.75">
      <c r="A28" s="410" t="s">
        <v>93</v>
      </c>
      <c r="B28" s="49">
        <v>0</v>
      </c>
      <c r="C28" s="433"/>
      <c r="D28" s="51" t="s">
        <v>93</v>
      </c>
      <c r="E28" s="11">
        <v>0</v>
      </c>
      <c r="F28" s="51"/>
      <c r="G28" s="11">
        <v>0</v>
      </c>
      <c r="H28" s="51"/>
      <c r="I28" s="11">
        <v>0</v>
      </c>
      <c r="J28" s="436">
        <f t="shared" si="2"/>
        <v>0</v>
      </c>
      <c r="K28" s="287">
        <f t="shared" si="3"/>
        <v>0</v>
      </c>
      <c r="L28" s="109"/>
    </row>
    <row r="29" spans="1:12" ht="12.75">
      <c r="A29" s="410" t="s">
        <v>93</v>
      </c>
      <c r="B29" s="49">
        <v>0</v>
      </c>
      <c r="C29" s="433"/>
      <c r="D29" s="51" t="s">
        <v>93</v>
      </c>
      <c r="E29" s="11">
        <v>0</v>
      </c>
      <c r="F29" s="51"/>
      <c r="G29" s="11">
        <v>0</v>
      </c>
      <c r="H29" s="51"/>
      <c r="I29" s="11">
        <v>0</v>
      </c>
      <c r="J29" s="436">
        <f t="shared" si="2"/>
        <v>0</v>
      </c>
      <c r="K29" s="287">
        <f t="shared" si="3"/>
        <v>0</v>
      </c>
      <c r="L29" s="109"/>
    </row>
    <row r="30" spans="1:12" ht="12.75">
      <c r="A30" s="410" t="s">
        <v>93</v>
      </c>
      <c r="B30" s="49">
        <v>0</v>
      </c>
      <c r="C30" s="433"/>
      <c r="D30" s="51" t="s">
        <v>93</v>
      </c>
      <c r="E30" s="11">
        <v>0</v>
      </c>
      <c r="F30" s="51"/>
      <c r="G30" s="11">
        <v>0</v>
      </c>
      <c r="H30" s="51"/>
      <c r="I30" s="11">
        <v>0</v>
      </c>
      <c r="J30" s="436">
        <f t="shared" si="2"/>
        <v>0</v>
      </c>
      <c r="K30" s="287">
        <f t="shared" si="3"/>
        <v>0</v>
      </c>
      <c r="L30" s="109"/>
    </row>
    <row r="31" spans="1:12" ht="12.75">
      <c r="A31" s="409" t="s">
        <v>229</v>
      </c>
      <c r="B31" s="49">
        <v>4672.29</v>
      </c>
      <c r="C31" s="433"/>
      <c r="D31" s="51" t="s">
        <v>237</v>
      </c>
      <c r="E31" s="11">
        <v>4672.29</v>
      </c>
      <c r="F31" s="51"/>
      <c r="G31" s="11">
        <v>0</v>
      </c>
      <c r="H31" s="51"/>
      <c r="I31" s="11">
        <v>0</v>
      </c>
      <c r="J31" s="436">
        <f>E31+G31+I31</f>
        <v>4672.29</v>
      </c>
      <c r="K31" s="287">
        <f t="shared" si="3"/>
        <v>0</v>
      </c>
      <c r="L31" s="109"/>
    </row>
    <row r="32" spans="1:14" ht="12.75">
      <c r="A32" s="410" t="s">
        <v>259</v>
      </c>
      <c r="B32" s="49">
        <v>35574</v>
      </c>
      <c r="C32" s="433"/>
      <c r="D32" s="51" t="s">
        <v>261</v>
      </c>
      <c r="E32" s="11">
        <v>35574</v>
      </c>
      <c r="F32" s="51"/>
      <c r="G32" s="11">
        <v>0</v>
      </c>
      <c r="H32" s="51"/>
      <c r="I32" s="11">
        <v>0</v>
      </c>
      <c r="J32" s="436">
        <f t="shared" si="2"/>
        <v>35574</v>
      </c>
      <c r="K32" s="287">
        <f t="shared" si="3"/>
        <v>0</v>
      </c>
      <c r="L32" s="109"/>
      <c r="N32" s="114" t="s">
        <v>93</v>
      </c>
    </row>
    <row r="33" spans="1:12" ht="12.75">
      <c r="A33" s="409" t="s">
        <v>230</v>
      </c>
      <c r="B33" s="49">
        <v>4038.88</v>
      </c>
      <c r="C33" s="433"/>
      <c r="D33" s="51" t="s">
        <v>45</v>
      </c>
      <c r="E33" s="11">
        <v>4038.88</v>
      </c>
      <c r="F33" s="51"/>
      <c r="G33" s="11">
        <v>0</v>
      </c>
      <c r="H33" s="51"/>
      <c r="I33" s="11">
        <v>0</v>
      </c>
      <c r="J33" s="436">
        <f t="shared" si="2"/>
        <v>4038.88</v>
      </c>
      <c r="K33" s="287">
        <f>B33-J33</f>
        <v>0</v>
      </c>
      <c r="L33" s="109"/>
    </row>
    <row r="34" spans="1:12" ht="12.75">
      <c r="A34" s="410" t="s">
        <v>231</v>
      </c>
      <c r="B34" s="49">
        <v>0</v>
      </c>
      <c r="C34" s="433"/>
      <c r="D34" s="52" t="s">
        <v>93</v>
      </c>
      <c r="E34" s="11">
        <v>0</v>
      </c>
      <c r="F34" s="52"/>
      <c r="G34" s="11">
        <v>0</v>
      </c>
      <c r="H34" s="52"/>
      <c r="I34" s="11">
        <v>0</v>
      </c>
      <c r="J34" s="438">
        <f t="shared" si="2"/>
        <v>0</v>
      </c>
      <c r="K34" s="439">
        <f>B34-J34</f>
        <v>0</v>
      </c>
      <c r="L34" s="109"/>
    </row>
    <row r="35" spans="1:12" ht="12.75">
      <c r="A35" s="409" t="s">
        <v>224</v>
      </c>
      <c r="B35" s="411">
        <f>SUM(B8:B34)</f>
        <v>59571.6</v>
      </c>
      <c r="C35" s="440"/>
      <c r="D35" s="334"/>
      <c r="E35" s="411"/>
      <c r="F35" s="334"/>
      <c r="G35" s="411"/>
      <c r="H35" s="334"/>
      <c r="I35" s="411"/>
      <c r="J35" s="441"/>
      <c r="K35" s="168"/>
      <c r="L35" s="109"/>
    </row>
    <row r="36" spans="1:12" ht="13.5" thickBot="1">
      <c r="A36" s="20" t="s">
        <v>266</v>
      </c>
      <c r="B36" s="109"/>
      <c r="C36" s="335">
        <f>SUM(B7:B34)</f>
        <v>59571.6</v>
      </c>
      <c r="D36" s="109"/>
      <c r="E36" s="109"/>
      <c r="F36" s="109"/>
      <c r="G36" s="109"/>
      <c r="H36" s="109"/>
      <c r="I36" s="109"/>
      <c r="J36" s="43">
        <f>SUM(J4:J34)</f>
        <v>178676.48</v>
      </c>
      <c r="K36" s="43">
        <f>SUM(K4:K34)</f>
        <v>0</v>
      </c>
      <c r="L36" s="109"/>
    </row>
    <row r="37" spans="1:12" ht="13.5" thickBot="1">
      <c r="A37" s="109"/>
      <c r="B37" s="106" t="s">
        <v>24</v>
      </c>
      <c r="C37" s="37">
        <f>C4+C36</f>
        <v>178676.48</v>
      </c>
      <c r="D37" s="369" t="s">
        <v>265</v>
      </c>
      <c r="E37" s="109"/>
      <c r="F37" s="109"/>
      <c r="G37" s="109"/>
      <c r="H37" s="109"/>
      <c r="I37" s="442" t="s">
        <v>37</v>
      </c>
      <c r="J37" s="37">
        <f>SUM(J36:K36)</f>
        <v>178676.48</v>
      </c>
      <c r="K37" s="317" t="s">
        <v>166</v>
      </c>
      <c r="L37" s="109"/>
    </row>
    <row r="38" spans="1:12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ht="13.5" thickBot="1">
      <c r="A39" s="109"/>
      <c r="B39" s="109"/>
      <c r="C39" s="109"/>
      <c r="D39" s="109"/>
      <c r="G39" s="109"/>
      <c r="H39" s="109"/>
      <c r="I39" s="109"/>
      <c r="J39" s="109"/>
      <c r="K39" s="109"/>
      <c r="L39" s="109"/>
    </row>
    <row r="40" spans="1:12" ht="12.75">
      <c r="A40" s="474" t="s">
        <v>262</v>
      </c>
      <c r="B40" s="234" t="s">
        <v>80</v>
      </c>
      <c r="C40" s="443">
        <f aca="true" t="shared" si="4" ref="C40:C73">SUMIF($D$4:$D$34,B40,$E$4:$E$34)+SUMIF($F$4:$F$34,B40,$G$4:$G$34)+SUMIF($H$4:$H$34,B40,$I$4:$I$34)</f>
        <v>71623.31</v>
      </c>
      <c r="D40" s="109"/>
      <c r="E40" s="444" t="s">
        <v>142</v>
      </c>
      <c r="F40" s="20" t="s">
        <v>143</v>
      </c>
      <c r="G40" s="109"/>
      <c r="H40" s="109"/>
      <c r="I40" s="22" t="s">
        <v>144</v>
      </c>
      <c r="J40" s="254" t="s">
        <v>170</v>
      </c>
      <c r="K40" s="445"/>
      <c r="L40" s="109"/>
    </row>
    <row r="41" spans="1:12" ht="12.75">
      <c r="A41" s="474"/>
      <c r="B41" s="235" t="s">
        <v>81</v>
      </c>
      <c r="C41" s="446">
        <f t="shared" si="4"/>
        <v>52604.57000000001</v>
      </c>
      <c r="D41" s="475" t="s">
        <v>179</v>
      </c>
      <c r="E41" s="316">
        <v>0</v>
      </c>
      <c r="F41" s="447" t="s">
        <v>93</v>
      </c>
      <c r="G41" s="448"/>
      <c r="H41" s="449"/>
      <c r="I41" s="216"/>
      <c r="J41" s="450"/>
      <c r="K41" s="451"/>
      <c r="L41" s="109"/>
    </row>
    <row r="42" spans="1:12" ht="12.75">
      <c r="A42" s="474"/>
      <c r="B42" s="235" t="s">
        <v>85</v>
      </c>
      <c r="C42" s="446">
        <f t="shared" si="4"/>
        <v>0</v>
      </c>
      <c r="D42" s="476"/>
      <c r="E42" s="316">
        <v>0</v>
      </c>
      <c r="F42" s="447" t="s">
        <v>93</v>
      </c>
      <c r="G42" s="448"/>
      <c r="H42" s="449"/>
      <c r="I42" s="214"/>
      <c r="J42" s="452"/>
      <c r="K42" s="453"/>
      <c r="L42" s="109"/>
    </row>
    <row r="43" spans="1:12" ht="12.75">
      <c r="A43" s="474"/>
      <c r="B43" s="235" t="s">
        <v>86</v>
      </c>
      <c r="C43" s="446">
        <f t="shared" si="4"/>
        <v>0</v>
      </c>
      <c r="D43" s="476"/>
      <c r="E43" s="316">
        <v>0</v>
      </c>
      <c r="F43" s="447" t="s">
        <v>93</v>
      </c>
      <c r="G43" s="448"/>
      <c r="H43" s="449"/>
      <c r="I43" s="214"/>
      <c r="J43" s="452"/>
      <c r="K43" s="453"/>
      <c r="L43" s="109"/>
    </row>
    <row r="44" spans="1:12" ht="13.5" thickBot="1">
      <c r="A44" s="474"/>
      <c r="B44" s="236" t="s">
        <v>87</v>
      </c>
      <c r="C44" s="454">
        <f t="shared" si="4"/>
        <v>0</v>
      </c>
      <c r="D44" s="476"/>
      <c r="E44" s="316">
        <v>0</v>
      </c>
      <c r="F44" s="447" t="s">
        <v>222</v>
      </c>
      <c r="G44" s="448"/>
      <c r="H44" s="449"/>
      <c r="I44" s="214"/>
      <c r="J44" s="452"/>
      <c r="K44" s="453"/>
      <c r="L44" s="109"/>
    </row>
    <row r="45" spans="1:12" ht="12.75">
      <c r="A45" s="474"/>
      <c r="B45" s="234" t="str">
        <f>Dati!A33</f>
        <v>P05</v>
      </c>
      <c r="C45" s="443">
        <f t="shared" si="4"/>
        <v>1768.54</v>
      </c>
      <c r="D45" s="476"/>
      <c r="E45" s="316">
        <v>0</v>
      </c>
      <c r="F45" s="447" t="s">
        <v>93</v>
      </c>
      <c r="G45" s="448"/>
      <c r="H45" s="449"/>
      <c r="I45" s="214"/>
      <c r="J45" s="452"/>
      <c r="K45" s="453"/>
      <c r="L45" s="109"/>
    </row>
    <row r="46" spans="1:12" ht="12.75">
      <c r="A46" s="474"/>
      <c r="B46" s="235" t="str">
        <f>Dati!A34</f>
        <v>P06</v>
      </c>
      <c r="C46" s="446">
        <f t="shared" si="4"/>
        <v>3894.89</v>
      </c>
      <c r="D46" s="476"/>
      <c r="E46" s="316">
        <v>0</v>
      </c>
      <c r="F46" s="448" t="s">
        <v>93</v>
      </c>
      <c r="G46" s="448"/>
      <c r="H46" s="449"/>
      <c r="I46" s="214"/>
      <c r="J46" s="452"/>
      <c r="K46" s="453"/>
      <c r="L46" s="109"/>
    </row>
    <row r="47" spans="1:12" ht="12.75">
      <c r="A47" s="474"/>
      <c r="B47" s="235" t="str">
        <f>Dati!A35</f>
        <v>P08</v>
      </c>
      <c r="C47" s="446">
        <f t="shared" si="4"/>
        <v>4038.88</v>
      </c>
      <c r="D47" s="476"/>
      <c r="E47" s="316">
        <v>0</v>
      </c>
      <c r="F47" s="448" t="s">
        <v>93</v>
      </c>
      <c r="G47" s="448"/>
      <c r="H47" s="449"/>
      <c r="I47" s="214"/>
      <c r="J47" s="452"/>
      <c r="K47" s="453"/>
      <c r="L47" s="109"/>
    </row>
    <row r="48" spans="1:12" ht="12.75">
      <c r="A48" s="474"/>
      <c r="B48" s="235" t="s">
        <v>93</v>
      </c>
      <c r="C48" s="446">
        <f t="shared" si="4"/>
        <v>0</v>
      </c>
      <c r="D48" s="476"/>
      <c r="E48" s="316">
        <v>0</v>
      </c>
      <c r="F48" s="448" t="s">
        <v>93</v>
      </c>
      <c r="G48" s="448"/>
      <c r="H48" s="449"/>
      <c r="I48" s="214"/>
      <c r="J48" s="452"/>
      <c r="K48" s="453"/>
      <c r="L48" s="109"/>
    </row>
    <row r="49" spans="1:12" ht="12.75">
      <c r="A49" s="474"/>
      <c r="B49" s="235" t="s">
        <v>93</v>
      </c>
      <c r="C49" s="446">
        <f t="shared" si="4"/>
        <v>0</v>
      </c>
      <c r="D49" s="476"/>
      <c r="E49" s="316">
        <v>0</v>
      </c>
      <c r="F49" s="448" t="s">
        <v>93</v>
      </c>
      <c r="G49" s="448"/>
      <c r="H49" s="449"/>
      <c r="I49" s="214"/>
      <c r="J49" s="452"/>
      <c r="K49" s="453"/>
      <c r="L49" s="109"/>
    </row>
    <row r="50" spans="1:12" ht="12.75">
      <c r="A50" s="474"/>
      <c r="B50" s="235" t="s">
        <v>93</v>
      </c>
      <c r="C50" s="446">
        <f t="shared" si="4"/>
        <v>0</v>
      </c>
      <c r="D50" s="476"/>
      <c r="E50" s="316">
        <v>0</v>
      </c>
      <c r="F50" s="448" t="s">
        <v>145</v>
      </c>
      <c r="G50" s="448"/>
      <c r="H50" s="449"/>
      <c r="I50" s="214"/>
      <c r="J50" s="452"/>
      <c r="K50" s="453"/>
      <c r="L50" s="109"/>
    </row>
    <row r="51" spans="1:12" ht="12.75">
      <c r="A51" s="474"/>
      <c r="B51" s="235" t="s">
        <v>93</v>
      </c>
      <c r="C51" s="446">
        <f t="shared" si="4"/>
        <v>0</v>
      </c>
      <c r="D51" s="476"/>
      <c r="E51" s="316">
        <v>0</v>
      </c>
      <c r="F51" s="448" t="s">
        <v>145</v>
      </c>
      <c r="G51" s="448"/>
      <c r="H51" s="449"/>
      <c r="I51" s="214"/>
      <c r="J51" s="452"/>
      <c r="K51" s="453"/>
      <c r="L51" s="109"/>
    </row>
    <row r="52" spans="1:12" ht="12.75">
      <c r="A52" s="474"/>
      <c r="B52" s="235" t="str">
        <f>Dati!A40</f>
        <v>P55</v>
      </c>
      <c r="C52" s="446">
        <f t="shared" si="4"/>
        <v>4672.29</v>
      </c>
      <c r="D52" s="476"/>
      <c r="E52" s="316">
        <v>0</v>
      </c>
      <c r="F52" s="448" t="s">
        <v>145</v>
      </c>
      <c r="G52" s="448"/>
      <c r="H52" s="449"/>
      <c r="I52" s="214"/>
      <c r="J52" s="452"/>
      <c r="K52" s="453"/>
      <c r="L52" s="109"/>
    </row>
    <row r="53" spans="1:12" ht="12.75">
      <c r="A53" s="474"/>
      <c r="B53" s="235" t="s">
        <v>93</v>
      </c>
      <c r="C53" s="446">
        <f t="shared" si="4"/>
        <v>0</v>
      </c>
      <c r="D53" s="476"/>
      <c r="E53" s="316">
        <v>0</v>
      </c>
      <c r="F53" s="448" t="s">
        <v>145</v>
      </c>
      <c r="G53" s="448"/>
      <c r="H53" s="449"/>
      <c r="I53" s="214"/>
      <c r="J53" s="452"/>
      <c r="K53" s="453"/>
      <c r="L53" s="109"/>
    </row>
    <row r="54" spans="1:12" ht="12.75">
      <c r="A54" s="474"/>
      <c r="B54" s="235" t="s">
        <v>93</v>
      </c>
      <c r="C54" s="446">
        <f t="shared" si="4"/>
        <v>0</v>
      </c>
      <c r="D54" s="476"/>
      <c r="E54" s="316">
        <v>0</v>
      </c>
      <c r="F54" s="448" t="s">
        <v>145</v>
      </c>
      <c r="G54" s="448"/>
      <c r="H54" s="449"/>
      <c r="I54" s="214"/>
      <c r="J54" s="452"/>
      <c r="K54" s="453"/>
      <c r="L54" s="109"/>
    </row>
    <row r="55" spans="1:12" ht="12.75">
      <c r="A55" s="474"/>
      <c r="B55" s="235" t="s">
        <v>93</v>
      </c>
      <c r="C55" s="446">
        <f t="shared" si="4"/>
        <v>0</v>
      </c>
      <c r="D55" s="476"/>
      <c r="E55" s="316">
        <v>0</v>
      </c>
      <c r="F55" s="448" t="s">
        <v>145</v>
      </c>
      <c r="G55" s="448"/>
      <c r="H55" s="449"/>
      <c r="I55" s="214"/>
      <c r="J55" s="452"/>
      <c r="K55" s="453"/>
      <c r="L55" s="109"/>
    </row>
    <row r="56" spans="1:12" ht="12.75">
      <c r="A56" s="474"/>
      <c r="B56" s="235" t="str">
        <f>Dati!A44</f>
        <v> </v>
      </c>
      <c r="C56" s="446">
        <f t="shared" si="4"/>
        <v>0</v>
      </c>
      <c r="D56" s="476"/>
      <c r="E56" s="316">
        <v>0</v>
      </c>
      <c r="F56" s="448" t="s">
        <v>145</v>
      </c>
      <c r="G56" s="448"/>
      <c r="H56" s="449"/>
      <c r="I56" s="214"/>
      <c r="J56" s="452"/>
      <c r="K56" s="453"/>
      <c r="L56" s="109"/>
    </row>
    <row r="57" spans="1:12" ht="12.75">
      <c r="A57" s="474"/>
      <c r="B57" s="235" t="str">
        <f>Dati!A45</f>
        <v> </v>
      </c>
      <c r="C57" s="446">
        <f t="shared" si="4"/>
        <v>0</v>
      </c>
      <c r="D57" s="476"/>
      <c r="E57" s="316">
        <v>0</v>
      </c>
      <c r="F57" s="448" t="s">
        <v>145</v>
      </c>
      <c r="G57" s="448"/>
      <c r="H57" s="449"/>
      <c r="I57" s="215"/>
      <c r="J57" s="455"/>
      <c r="K57" s="456"/>
      <c r="L57" s="109"/>
    </row>
    <row r="58" spans="1:12" ht="12.75">
      <c r="A58" s="474"/>
      <c r="B58" s="235" t="str">
        <f>Dati!A46</f>
        <v> </v>
      </c>
      <c r="C58" s="446">
        <f t="shared" si="4"/>
        <v>0</v>
      </c>
      <c r="D58" s="109"/>
      <c r="E58" s="177">
        <f>SUM(E41:E57)</f>
        <v>0</v>
      </c>
      <c r="F58" s="23" t="s">
        <v>146</v>
      </c>
      <c r="G58" s="445"/>
      <c r="H58" s="456"/>
      <c r="I58" s="34"/>
      <c r="J58" s="109"/>
      <c r="K58" s="109"/>
      <c r="L58" s="109"/>
    </row>
    <row r="59" spans="1:12" ht="12.75">
      <c r="A59" s="474"/>
      <c r="B59" s="235" t="str">
        <f>Dati!A47</f>
        <v> </v>
      </c>
      <c r="C59" s="446">
        <f t="shared" si="4"/>
        <v>0</v>
      </c>
      <c r="D59" s="109"/>
      <c r="E59" s="109"/>
      <c r="F59" s="109"/>
      <c r="G59" s="109"/>
      <c r="H59" s="109"/>
      <c r="I59" s="109"/>
      <c r="J59" s="109"/>
      <c r="K59" s="109"/>
      <c r="L59" s="109"/>
    </row>
    <row r="60" spans="1:12" ht="12.75">
      <c r="A60" s="474"/>
      <c r="B60" s="235" t="str">
        <f>Dati!A48</f>
        <v> </v>
      </c>
      <c r="C60" s="446">
        <f t="shared" si="4"/>
        <v>0</v>
      </c>
      <c r="D60" s="109"/>
      <c r="E60" s="109" t="s">
        <v>157</v>
      </c>
      <c r="F60" s="109"/>
      <c r="G60" s="109"/>
      <c r="H60" s="109"/>
      <c r="I60" s="109"/>
      <c r="J60" s="109"/>
      <c r="K60" s="109"/>
      <c r="L60" s="109"/>
    </row>
    <row r="61" spans="1:12" ht="12.75">
      <c r="A61" s="474"/>
      <c r="B61" s="235" t="str">
        <f>Dati!A49</f>
        <v> </v>
      </c>
      <c r="C61" s="446">
        <f t="shared" si="4"/>
        <v>0</v>
      </c>
      <c r="D61" s="109"/>
      <c r="E61" s="109" t="s">
        <v>184</v>
      </c>
      <c r="F61" s="109"/>
      <c r="G61" s="109"/>
      <c r="H61" s="109"/>
      <c r="I61" s="109"/>
      <c r="J61" s="109"/>
      <c r="K61" s="109"/>
      <c r="L61" s="109"/>
    </row>
    <row r="62" spans="1:12" ht="12.75">
      <c r="A62" s="474"/>
      <c r="B62" s="235" t="str">
        <f>Dati!A50</f>
        <v> </v>
      </c>
      <c r="C62" s="446">
        <f t="shared" si="4"/>
        <v>0</v>
      </c>
      <c r="D62" s="109"/>
      <c r="E62" s="109" t="s">
        <v>185</v>
      </c>
      <c r="F62" s="109"/>
      <c r="G62" s="109"/>
      <c r="H62" s="109"/>
      <c r="I62" s="109"/>
      <c r="J62" s="109"/>
      <c r="K62" s="109"/>
      <c r="L62" s="109"/>
    </row>
    <row r="63" spans="1:12" ht="12.75">
      <c r="A63" s="474"/>
      <c r="B63" s="235" t="str">
        <f>Dati!A51</f>
        <v>P67</v>
      </c>
      <c r="C63" s="446">
        <f t="shared" si="4"/>
        <v>1000</v>
      </c>
      <c r="D63" s="109"/>
      <c r="E63" s="109" t="s">
        <v>158</v>
      </c>
      <c r="F63" s="109"/>
      <c r="G63" s="109"/>
      <c r="H63" s="109"/>
      <c r="I63" s="109"/>
      <c r="J63" s="109"/>
      <c r="K63" s="109"/>
      <c r="L63" s="109"/>
    </row>
    <row r="64" spans="1:12" ht="12.75">
      <c r="A64" s="474"/>
      <c r="B64" s="235" t="str">
        <f>Dati!A52</f>
        <v>P68</v>
      </c>
      <c r="C64" s="446">
        <f t="shared" si="4"/>
        <v>1000</v>
      </c>
      <c r="D64" s="109"/>
      <c r="E64" s="109"/>
      <c r="F64" s="109"/>
      <c r="G64" s="109"/>
      <c r="H64" s="109"/>
      <c r="I64" s="109"/>
      <c r="J64" s="109"/>
      <c r="K64" s="109"/>
      <c r="L64" s="109"/>
    </row>
    <row r="65" spans="1:12" ht="12.75">
      <c r="A65" s="474"/>
      <c r="B65" s="235" t="str">
        <f>Dati!A53</f>
        <v>P69</v>
      </c>
      <c r="C65" s="446">
        <f t="shared" si="4"/>
        <v>1000</v>
      </c>
      <c r="D65" s="109"/>
      <c r="E65" s="109"/>
      <c r="F65" s="109"/>
      <c r="G65" s="109"/>
      <c r="H65" s="109"/>
      <c r="I65" s="109"/>
      <c r="J65" s="109"/>
      <c r="K65" s="109"/>
      <c r="L65" s="109"/>
    </row>
    <row r="66" spans="1:12" ht="12.75">
      <c r="A66" s="474"/>
      <c r="B66" s="235" t="str">
        <f>Dati!A54</f>
        <v>P71</v>
      </c>
      <c r="C66" s="446">
        <f t="shared" si="4"/>
        <v>1500</v>
      </c>
      <c r="D66" s="109"/>
      <c r="E66" s="174" t="s">
        <v>276</v>
      </c>
      <c r="F66" s="109"/>
      <c r="G66" s="109"/>
      <c r="H66" s="109"/>
      <c r="I66" s="109"/>
      <c r="J66" s="109"/>
      <c r="K66" s="109"/>
      <c r="L66" s="109"/>
    </row>
    <row r="67" spans="1:12" ht="12.75">
      <c r="A67" s="474"/>
      <c r="B67" s="235" t="str">
        <f>Dati!A55</f>
        <v>P74 </v>
      </c>
      <c r="C67" s="446">
        <v>35574</v>
      </c>
      <c r="D67" s="109"/>
      <c r="E67" s="178" t="s">
        <v>277</v>
      </c>
      <c r="F67" s="109"/>
      <c r="G67" s="109"/>
      <c r="H67" s="109"/>
      <c r="I67" s="109"/>
      <c r="K67" s="109"/>
      <c r="L67" s="109"/>
    </row>
    <row r="68" spans="1:12" ht="12.75">
      <c r="A68" s="474"/>
      <c r="B68" s="235" t="str">
        <f>Dati!A56</f>
        <v>NB</v>
      </c>
      <c r="C68" s="446">
        <f t="shared" si="4"/>
        <v>0</v>
      </c>
      <c r="D68" s="109"/>
      <c r="E68" s="109" t="s">
        <v>147</v>
      </c>
      <c r="F68" s="109"/>
      <c r="G68" s="109"/>
      <c r="H68" s="109"/>
      <c r="I68" s="109"/>
      <c r="K68" s="109"/>
      <c r="L68" s="109"/>
    </row>
    <row r="69" spans="1:12" ht="12.75">
      <c r="A69" s="474"/>
      <c r="B69" s="235" t="s">
        <v>93</v>
      </c>
      <c r="C69" s="446">
        <f t="shared" si="4"/>
        <v>0</v>
      </c>
      <c r="D69" s="109"/>
      <c r="E69" s="53">
        <f>C37</f>
        <v>178676.48</v>
      </c>
      <c r="F69" s="109" t="s">
        <v>175</v>
      </c>
      <c r="G69" s="109"/>
      <c r="H69" s="109"/>
      <c r="I69" s="109"/>
      <c r="K69" s="109"/>
      <c r="L69" s="109"/>
    </row>
    <row r="70" spans="1:12" ht="12.75">
      <c r="A70" s="474"/>
      <c r="B70" s="235" t="s">
        <v>93</v>
      </c>
      <c r="C70" s="446">
        <f t="shared" si="4"/>
        <v>0</v>
      </c>
      <c r="D70" s="109"/>
      <c r="E70" s="53">
        <f>Dati!H5</f>
        <v>136999.88</v>
      </c>
      <c r="F70" s="109" t="s">
        <v>272</v>
      </c>
      <c r="G70" s="109"/>
      <c r="H70" s="109"/>
      <c r="I70" s="109"/>
      <c r="J70" s="417"/>
      <c r="K70" s="109"/>
      <c r="L70" s="109"/>
    </row>
    <row r="71" spans="1:12" ht="12.75">
      <c r="A71" s="474"/>
      <c r="B71" s="235" t="s">
        <v>93</v>
      </c>
      <c r="C71" s="446">
        <f t="shared" si="4"/>
        <v>0</v>
      </c>
      <c r="D71" s="109"/>
      <c r="E71" s="53">
        <v>0</v>
      </c>
      <c r="F71" s="109" t="s">
        <v>271</v>
      </c>
      <c r="G71" s="109"/>
      <c r="H71" s="109"/>
      <c r="I71" s="109"/>
      <c r="J71" s="324"/>
      <c r="K71" s="109"/>
      <c r="L71" s="109"/>
    </row>
    <row r="72" spans="1:12" ht="12.75">
      <c r="A72" s="474"/>
      <c r="B72" s="235" t="s">
        <v>93</v>
      </c>
      <c r="C72" s="446">
        <f t="shared" si="4"/>
        <v>0</v>
      </c>
      <c r="D72" s="109"/>
      <c r="E72" s="179">
        <f>E70-E71</f>
        <v>136999.88</v>
      </c>
      <c r="F72" s="109" t="s">
        <v>148</v>
      </c>
      <c r="G72" s="109"/>
      <c r="H72" s="457">
        <f>IF(E72&lt;0,"Sostanziale Disavanzo !","")</f>
      </c>
      <c r="I72" s="109"/>
      <c r="J72" s="324"/>
      <c r="K72" s="109"/>
      <c r="L72" s="109"/>
    </row>
    <row r="73" spans="1:12" ht="12.75">
      <c r="A73" s="474"/>
      <c r="B73" s="235" t="s">
        <v>93</v>
      </c>
      <c r="C73" s="446">
        <f t="shared" si="4"/>
        <v>0</v>
      </c>
      <c r="D73" s="109"/>
      <c r="E73" s="174" t="s">
        <v>278</v>
      </c>
      <c r="F73" s="109"/>
      <c r="G73" s="109"/>
      <c r="H73" s="109"/>
      <c r="I73" s="109"/>
      <c r="J73" s="109"/>
      <c r="K73" s="109"/>
      <c r="L73" s="109"/>
    </row>
    <row r="74" spans="1:12" ht="12.75">
      <c r="A74" s="474"/>
      <c r="B74" s="235" t="s">
        <v>93</v>
      </c>
      <c r="C74" s="446">
        <f>SUMIF($D$4:$D$34,B74,$E$4:$E$34)+SUMIF($F$4:$F$34,B74,$G$4:$G$34)+SUMIF($H$4:$H$34,B74,$I$4:$I$34)</f>
        <v>0</v>
      </c>
      <c r="D74" s="109"/>
      <c r="E74" s="109" t="s">
        <v>149</v>
      </c>
      <c r="F74" s="109"/>
      <c r="G74" s="109"/>
      <c r="H74" s="109"/>
      <c r="I74" s="109"/>
      <c r="J74" s="109"/>
      <c r="K74" s="109"/>
      <c r="L74" s="109"/>
    </row>
    <row r="75" spans="1:12" ht="12.75">
      <c r="A75" s="474"/>
      <c r="B75" s="235" t="s">
        <v>93</v>
      </c>
      <c r="C75" s="446">
        <f>SUMIF($D$4:$D$34,B75,$E$4:$E$34)+SUMIF($F$4:$F$34,B75,$G$4:$G$34)+SUMIF($H$4:$H$34,B75,$I$4:$I$34)</f>
        <v>0</v>
      </c>
      <c r="D75" s="109"/>
      <c r="E75" s="109" t="s">
        <v>183</v>
      </c>
      <c r="F75" s="109"/>
      <c r="G75" s="109"/>
      <c r="H75" s="109"/>
      <c r="I75" s="109"/>
      <c r="J75" s="109"/>
      <c r="K75" s="109"/>
      <c r="L75" s="109"/>
    </row>
    <row r="76" spans="1:12" ht="12.75">
      <c r="A76" s="474"/>
      <c r="B76" s="235" t="s">
        <v>93</v>
      </c>
      <c r="C76" s="446">
        <f>SUMIF($D$4:$D$34,B76,$E$4:$E$34)+SUMIF($F$4:$F$34,B76,$G$4:$G$34)+SUMIF($H$4:$H$34,B76,$I$4:$I$34)</f>
        <v>0</v>
      </c>
      <c r="D76" s="109"/>
      <c r="E76" s="53">
        <f>'Mod. A'!$D$83</f>
        <v>0</v>
      </c>
      <c r="F76" s="109" t="s">
        <v>61</v>
      </c>
      <c r="G76" s="109"/>
      <c r="H76" s="109"/>
      <c r="I76" s="109"/>
      <c r="J76" s="109"/>
      <c r="K76" s="109"/>
      <c r="L76" s="109"/>
    </row>
    <row r="77" spans="1:12" ht="13.5" thickBot="1">
      <c r="A77" s="474"/>
      <c r="B77" s="236" t="s">
        <v>93</v>
      </c>
      <c r="C77" s="454">
        <f>SUMIF($D$4:$D$34,B77,$E$4:$E$34)+SUMIF($F$4:$F$34,B77,$G$4:$G$34)+SUMIF($H$4:$H$34,B77,$I$4:$I$34)</f>
        <v>0</v>
      </c>
      <c r="D77" s="109"/>
      <c r="E77" s="180">
        <f>E58</f>
        <v>0</v>
      </c>
      <c r="F77" s="109" t="s">
        <v>143</v>
      </c>
      <c r="G77" s="109"/>
      <c r="H77" s="109"/>
      <c r="I77" s="109"/>
      <c r="J77" s="109"/>
      <c r="K77" s="109"/>
      <c r="L77" s="109"/>
    </row>
    <row r="78" spans="1:12" ht="13.5" thickBot="1">
      <c r="A78" s="474"/>
      <c r="B78" s="237" t="s">
        <v>61</v>
      </c>
      <c r="C78" s="458">
        <v>0</v>
      </c>
      <c r="D78" s="109"/>
      <c r="E78" s="337">
        <f>E76-E77</f>
        <v>0</v>
      </c>
      <c r="F78" s="109" t="s">
        <v>150</v>
      </c>
      <c r="G78" s="109"/>
      <c r="H78" s="457">
        <f>IF(E78&lt;0,"Sostanziale Disavanzo di Amm. !","")</f>
      </c>
      <c r="I78" s="459"/>
      <c r="J78" s="109"/>
      <c r="K78" s="109"/>
      <c r="L78" s="109"/>
    </row>
    <row r="79" spans="1:12" ht="13.5" thickBot="1">
      <c r="A79" s="109"/>
      <c r="B79" s="106" t="s">
        <v>24</v>
      </c>
      <c r="C79" s="37">
        <f>SUM(C40:C78)</f>
        <v>178676.48</v>
      </c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 ht="12.75">
      <c r="A80" s="109"/>
      <c r="B80" s="106"/>
      <c r="C80" s="462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1:12" ht="12.75">
      <c r="A81" s="109"/>
      <c r="B81" s="106"/>
      <c r="C81" s="462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1:12" ht="12.75">
      <c r="A82" s="460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</sheetData>
  <sheetProtection/>
  <mergeCells count="2">
    <mergeCell ref="A40:A78"/>
    <mergeCell ref="D41:D57"/>
  </mergeCells>
  <printOptions/>
  <pageMargins left="0.1968503937007874" right="0.1968503937007874" top="0.5118110236220472" bottom="0.4724409448818898" header="0.31496062992125984" footer="0.31496062992125984"/>
  <pageSetup horizontalDpi="600" verticalDpi="600" orientation="landscape" paperSize="9" r:id="rId4"/>
  <headerFooter alignWithMargins="0">
    <oddFooter>&amp;LPag. &amp;P/&amp;N&amp;RStampato in data &amp;D</oddFooter>
  </headerFooter>
  <rowBreaks count="1" manualBreakCount="1">
    <brk id="39" max="10" man="1"/>
  </rowBreaks>
  <drawing r:id="rId3"/>
  <legacyDrawing r:id="rId2"/>
  <oleObjects>
    <oleObject progId="Document" shapeId="200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22"/>
  <sheetViews>
    <sheetView zoomScalePageLayoutView="0" workbookViewId="0" topLeftCell="A1">
      <selection activeCell="C121" sqref="C121"/>
    </sheetView>
  </sheetViews>
  <sheetFormatPr defaultColWidth="9.140625" defaultRowHeight="12.75"/>
  <cols>
    <col min="1" max="1" width="14.421875" style="0" customWidth="1"/>
    <col min="2" max="2" width="5.8515625" style="0" customWidth="1"/>
    <col min="3" max="3" width="14.57421875" style="0" customWidth="1"/>
    <col min="4" max="4" width="15.8515625" style="0" customWidth="1"/>
    <col min="5" max="5" width="14.140625" style="0" customWidth="1"/>
    <col min="6" max="6" width="24.140625" style="0" customWidth="1"/>
    <col min="7" max="7" width="22.57421875" style="0" customWidth="1"/>
    <col min="8" max="8" width="11.7109375" style="0" bestFit="1" customWidth="1"/>
    <col min="9" max="9" width="16.28125" style="114" customWidth="1"/>
  </cols>
  <sheetData>
    <row r="1" spans="1:9" ht="23.25">
      <c r="A1" s="506" t="s">
        <v>167</v>
      </c>
      <c r="B1" s="507"/>
      <c r="D1" s="19" t="str">
        <f>Dati!C1</f>
        <v>Programma Annuale 2018</v>
      </c>
      <c r="E1" s="58"/>
      <c r="F1" s="18"/>
      <c r="G1" s="18"/>
      <c r="I1" s="59"/>
    </row>
    <row r="2" spans="1:9" ht="15">
      <c r="A2" s="212" t="str">
        <f>Dati!C3&amp;" "&amp;Dati!C4&amp;" - "&amp;Dati!C5&amp;" ("&amp;Dati!C6&amp;")"</f>
        <v>ISTITUTO COMPRENSIVO  GIOVANNI XXIII - CROTONE (KR)</v>
      </c>
      <c r="B2" s="18"/>
      <c r="C2" s="212"/>
      <c r="D2" s="61"/>
      <c r="E2" s="61"/>
      <c r="F2" s="18"/>
      <c r="G2" s="18"/>
      <c r="H2" s="18"/>
      <c r="I2" s="350"/>
    </row>
    <row r="3" spans="1:9" ht="13.5" customHeight="1">
      <c r="A3" s="18"/>
      <c r="B3" s="18"/>
      <c r="C3" s="60"/>
      <c r="D3" s="61"/>
      <c r="E3" s="61"/>
      <c r="F3" s="18"/>
      <c r="G3" s="18"/>
      <c r="H3" s="18"/>
      <c r="I3" s="350"/>
    </row>
    <row r="4" spans="1:9" ht="13.5" customHeight="1" thickBot="1">
      <c r="A4" s="18"/>
      <c r="B4" s="18"/>
      <c r="C4" s="60"/>
      <c r="D4" s="61"/>
      <c r="E4" s="61"/>
      <c r="F4" s="63" t="s">
        <v>89</v>
      </c>
      <c r="G4" s="64"/>
      <c r="H4" s="65"/>
      <c r="I4" s="342" t="s">
        <v>24</v>
      </c>
    </row>
    <row r="5" spans="1:9" ht="13.5" customHeight="1" thickBot="1">
      <c r="A5" s="219" t="s">
        <v>68</v>
      </c>
      <c r="B5" s="67" t="s">
        <v>97</v>
      </c>
      <c r="C5" s="68"/>
      <c r="D5" s="68"/>
      <c r="E5" s="69"/>
      <c r="F5" s="222" t="s">
        <v>64</v>
      </c>
      <c r="G5" s="71" t="s">
        <v>65</v>
      </c>
      <c r="H5" s="72" t="s">
        <v>59</v>
      </c>
      <c r="I5" s="422">
        <f>SUM(F6:F20)</f>
        <v>43572.21</v>
      </c>
    </row>
    <row r="6" spans="1:9" ht="13.5" customHeight="1" thickBot="1">
      <c r="A6" s="517" t="s">
        <v>98</v>
      </c>
      <c r="B6" s="514" t="s">
        <v>66</v>
      </c>
      <c r="C6" s="218" t="s">
        <v>188</v>
      </c>
      <c r="D6" s="220"/>
      <c r="E6" s="218"/>
      <c r="F6" s="292">
        <f>SUM(Dati!E14:E18)</f>
        <v>14007.68</v>
      </c>
      <c r="G6" s="48">
        <f>14007.68-202.67</f>
        <v>13805.01</v>
      </c>
      <c r="H6" s="223" t="s">
        <v>80</v>
      </c>
      <c r="I6" s="345">
        <f>SUM(F21:F23)</f>
        <v>0</v>
      </c>
    </row>
    <row r="7" spans="1:9" ht="13.5" customHeight="1">
      <c r="A7" s="518"/>
      <c r="B7" s="515"/>
      <c r="C7" s="103"/>
      <c r="D7" s="221"/>
      <c r="E7" s="355"/>
      <c r="F7" s="293"/>
      <c r="G7" s="48">
        <v>0</v>
      </c>
      <c r="H7" s="75">
        <v>0</v>
      </c>
      <c r="I7" s="423">
        <f>SUM(I5:I6)</f>
        <v>43572.21</v>
      </c>
    </row>
    <row r="8" spans="1:9" ht="13.5" customHeight="1">
      <c r="A8" s="518"/>
      <c r="B8" s="515"/>
      <c r="C8" s="103"/>
      <c r="D8" s="221"/>
      <c r="E8" s="355"/>
      <c r="F8" s="293"/>
      <c r="G8" s="48">
        <v>0</v>
      </c>
      <c r="H8" s="75">
        <v>0</v>
      </c>
      <c r="I8" s="424">
        <f>SUM(G6:G24)</f>
        <v>43572.21</v>
      </c>
    </row>
    <row r="9" spans="1:9" ht="13.5" customHeight="1">
      <c r="A9" s="518"/>
      <c r="B9" s="515"/>
      <c r="C9" s="218"/>
      <c r="D9" s="221"/>
      <c r="E9" s="355"/>
      <c r="F9" s="293"/>
      <c r="G9" s="48">
        <v>202.67</v>
      </c>
      <c r="H9" s="75" t="s">
        <v>88</v>
      </c>
      <c r="I9" s="343" t="s">
        <v>37</v>
      </c>
    </row>
    <row r="10" spans="1:9" ht="13.5" customHeight="1">
      <c r="A10" s="518"/>
      <c r="B10" s="515"/>
      <c r="C10" s="218"/>
      <c r="D10" s="221"/>
      <c r="E10" s="355"/>
      <c r="F10" s="293"/>
      <c r="G10" s="48"/>
      <c r="H10" s="75"/>
      <c r="I10" s="350"/>
    </row>
    <row r="11" spans="1:9" ht="13.5" customHeight="1">
      <c r="A11" s="518"/>
      <c r="B11" s="515"/>
      <c r="C11" s="218"/>
      <c r="D11" s="221"/>
      <c r="E11" s="355"/>
      <c r="F11" s="293"/>
      <c r="G11" s="48"/>
      <c r="H11" s="75"/>
      <c r="I11" s="350"/>
    </row>
    <row r="12" spans="1:9" ht="13.5" customHeight="1">
      <c r="A12" s="518"/>
      <c r="B12" s="515"/>
      <c r="C12" s="218"/>
      <c r="D12" s="221"/>
      <c r="E12" s="355"/>
      <c r="F12" s="293"/>
      <c r="G12" s="48"/>
      <c r="H12" s="75"/>
      <c r="I12" s="350"/>
    </row>
    <row r="13" spans="1:9" ht="13.5" customHeight="1">
      <c r="A13" s="518"/>
      <c r="B13" s="515"/>
      <c r="C13" s="218"/>
      <c r="D13" s="221"/>
      <c r="E13" s="355"/>
      <c r="F13" s="293"/>
      <c r="G13" s="48"/>
      <c r="H13" s="75"/>
      <c r="I13" s="350"/>
    </row>
    <row r="14" spans="1:9" ht="13.5" customHeight="1">
      <c r="A14" s="518"/>
      <c r="B14" s="515"/>
      <c r="C14" s="218"/>
      <c r="D14" s="221"/>
      <c r="E14" s="355"/>
      <c r="F14" s="293"/>
      <c r="G14" s="48"/>
      <c r="H14" s="75"/>
      <c r="I14" s="350"/>
    </row>
    <row r="15" spans="1:9" ht="13.5" customHeight="1">
      <c r="A15" s="518"/>
      <c r="B15" s="515"/>
      <c r="C15" s="218" t="s">
        <v>93</v>
      </c>
      <c r="D15" s="221"/>
      <c r="E15" s="221"/>
      <c r="F15" s="293">
        <f>Dati!E12</f>
        <v>0</v>
      </c>
      <c r="G15" s="48">
        <v>0</v>
      </c>
      <c r="H15" s="75">
        <v>0</v>
      </c>
      <c r="I15" s="350"/>
    </row>
    <row r="16" spans="1:9" ht="13.5" customHeight="1">
      <c r="A16" s="518"/>
      <c r="B16" s="515"/>
      <c r="C16" s="218" t="str">
        <f>Dati!B13</f>
        <v>Servizi di pulizia (Gennaio-Giugno 2018)</v>
      </c>
      <c r="D16" s="221"/>
      <c r="E16" s="221"/>
      <c r="F16" s="293">
        <f>Dati!E13</f>
        <v>29564.53</v>
      </c>
      <c r="G16" s="48">
        <v>29564.53</v>
      </c>
      <c r="H16" s="75" t="s">
        <v>80</v>
      </c>
      <c r="I16" s="350"/>
    </row>
    <row r="17" spans="1:9" ht="13.5" customHeight="1">
      <c r="A17" s="518"/>
      <c r="B17" s="515"/>
      <c r="C17" s="218" t="s">
        <v>93</v>
      </c>
      <c r="D17" s="221"/>
      <c r="E17" s="221"/>
      <c r="F17" s="293">
        <f>Dati!E19</f>
        <v>0</v>
      </c>
      <c r="G17" s="48">
        <v>0</v>
      </c>
      <c r="H17" s="75"/>
      <c r="I17" s="350"/>
    </row>
    <row r="18" spans="1:9" ht="13.5" customHeight="1">
      <c r="A18" s="518"/>
      <c r="B18" s="515"/>
      <c r="C18" s="218" t="s">
        <v>93</v>
      </c>
      <c r="D18" s="221"/>
      <c r="E18" s="221"/>
      <c r="F18" s="293">
        <f>Dati!E20</f>
        <v>0</v>
      </c>
      <c r="G18" s="48">
        <v>0</v>
      </c>
      <c r="H18" s="75"/>
      <c r="I18" s="350"/>
    </row>
    <row r="19" spans="1:9" ht="13.5" customHeight="1">
      <c r="A19" s="518"/>
      <c r="B19" s="515"/>
      <c r="C19" s="218"/>
      <c r="D19" s="221"/>
      <c r="E19" s="355"/>
      <c r="F19" s="293"/>
      <c r="G19" s="48"/>
      <c r="H19" s="75"/>
      <c r="I19" s="350"/>
    </row>
    <row r="20" spans="1:9" ht="13.5" customHeight="1">
      <c r="A20" s="519"/>
      <c r="B20" s="516"/>
      <c r="C20" s="103"/>
      <c r="D20" s="248"/>
      <c r="E20" s="356"/>
      <c r="F20" s="293"/>
      <c r="G20" s="48"/>
      <c r="H20" s="75"/>
      <c r="I20" s="350"/>
    </row>
    <row r="21" spans="1:9" ht="13.5" customHeight="1">
      <c r="A21" s="357"/>
      <c r="B21" s="520" t="s">
        <v>63</v>
      </c>
      <c r="C21" s="508" t="s">
        <v>168</v>
      </c>
      <c r="D21" s="509"/>
      <c r="E21" s="352"/>
      <c r="F21" s="292"/>
      <c r="G21" s="13"/>
      <c r="H21" s="94"/>
      <c r="I21" s="350"/>
    </row>
    <row r="22" spans="1:9" ht="13.5" customHeight="1">
      <c r="A22" s="358"/>
      <c r="B22" s="488"/>
      <c r="C22" s="510"/>
      <c r="D22" s="511"/>
      <c r="E22" s="353"/>
      <c r="F22" s="293"/>
      <c r="G22" s="195"/>
      <c r="H22" s="75"/>
      <c r="I22" s="350"/>
    </row>
    <row r="23" spans="1:9" ht="13.5" customHeight="1">
      <c r="A23" s="238"/>
      <c r="B23" s="489"/>
      <c r="C23" s="512"/>
      <c r="D23" s="513"/>
      <c r="E23" s="354"/>
      <c r="F23" s="294"/>
      <c r="G23" s="195"/>
      <c r="H23" s="77"/>
      <c r="I23" s="350"/>
    </row>
    <row r="24" spans="1:9" ht="13.5" customHeight="1" thickBot="1">
      <c r="A24" s="85"/>
      <c r="B24" s="86"/>
      <c r="C24" s="104"/>
      <c r="D24" s="105"/>
      <c r="E24" s="249"/>
      <c r="F24" s="360" t="s">
        <v>77</v>
      </c>
      <c r="G24" s="87">
        <f>SUM(F6:F23)-SUM(G6:G23)</f>
        <v>0</v>
      </c>
      <c r="H24" s="88" t="s">
        <v>61</v>
      </c>
      <c r="I24" s="350"/>
    </row>
    <row r="25" spans="1:9" ht="13.5" customHeight="1">
      <c r="A25" s="18"/>
      <c r="B25" s="18"/>
      <c r="C25" s="60"/>
      <c r="D25" s="61"/>
      <c r="E25" s="61"/>
      <c r="F25" s="18"/>
      <c r="G25" s="18"/>
      <c r="H25" s="18"/>
      <c r="I25" s="350"/>
    </row>
    <row r="26" spans="1:9" ht="13.5" customHeight="1" thickBot="1">
      <c r="A26" s="18"/>
      <c r="B26" s="18"/>
      <c r="C26" s="60"/>
      <c r="D26" s="61"/>
      <c r="E26" s="61"/>
      <c r="F26" s="18"/>
      <c r="G26" s="18"/>
      <c r="H26" s="18"/>
      <c r="I26" s="342" t="s">
        <v>24</v>
      </c>
    </row>
    <row r="27" spans="1:9" ht="13.5" customHeight="1" thickBot="1">
      <c r="A27" s="66" t="s">
        <v>70</v>
      </c>
      <c r="B27" s="67" t="s">
        <v>102</v>
      </c>
      <c r="C27" s="68"/>
      <c r="D27" s="68"/>
      <c r="E27" s="69"/>
      <c r="F27" s="70" t="s">
        <v>64</v>
      </c>
      <c r="G27" s="71" t="s">
        <v>65</v>
      </c>
      <c r="H27" s="72" t="s">
        <v>59</v>
      </c>
      <c r="I27" s="345">
        <f>F28</f>
        <v>0</v>
      </c>
    </row>
    <row r="28" spans="1:9" ht="13.5" customHeight="1" thickBot="1">
      <c r="A28" s="182"/>
      <c r="B28" s="184" t="s">
        <v>68</v>
      </c>
      <c r="C28" s="185" t="s">
        <v>151</v>
      </c>
      <c r="D28" s="186"/>
      <c r="E28" s="187"/>
      <c r="F28" s="183"/>
      <c r="G28" s="74"/>
      <c r="H28" s="84"/>
      <c r="I28" s="345">
        <f>SUM(F29:F31)</f>
        <v>0</v>
      </c>
    </row>
    <row r="29" spans="1:9" ht="13.5" customHeight="1">
      <c r="A29" s="481"/>
      <c r="B29" s="521" t="s">
        <v>70</v>
      </c>
      <c r="C29" s="500" t="s">
        <v>152</v>
      </c>
      <c r="D29" s="494"/>
      <c r="E29" s="495"/>
      <c r="F29" s="188"/>
      <c r="G29" s="74"/>
      <c r="H29" s="75"/>
      <c r="I29" s="349">
        <f>SUM(I27:I28)</f>
        <v>0</v>
      </c>
    </row>
    <row r="30" spans="1:9" ht="13.5" customHeight="1">
      <c r="A30" s="482"/>
      <c r="B30" s="499"/>
      <c r="C30" s="500"/>
      <c r="D30" s="494"/>
      <c r="E30" s="495"/>
      <c r="F30" s="189"/>
      <c r="G30" s="74"/>
      <c r="H30" s="75"/>
      <c r="I30" s="344">
        <f>SUM(G28:G32)</f>
        <v>0</v>
      </c>
    </row>
    <row r="31" spans="1:9" ht="13.5" customHeight="1">
      <c r="A31" s="483"/>
      <c r="B31" s="489"/>
      <c r="C31" s="522"/>
      <c r="D31" s="497"/>
      <c r="E31" s="498"/>
      <c r="F31" s="190"/>
      <c r="G31" s="74"/>
      <c r="H31" s="77"/>
      <c r="I31" s="343" t="s">
        <v>37</v>
      </c>
    </row>
    <row r="32" spans="1:9" ht="13.5" customHeight="1" thickBot="1">
      <c r="A32" s="85"/>
      <c r="B32" s="86"/>
      <c r="C32" s="104"/>
      <c r="D32" s="249"/>
      <c r="E32" s="249"/>
      <c r="F32" s="360" t="s">
        <v>77</v>
      </c>
      <c r="G32" s="87">
        <f>F29-SUM(G29:G31)</f>
        <v>0</v>
      </c>
      <c r="H32" s="88" t="s">
        <v>61</v>
      </c>
      <c r="I32" s="350"/>
    </row>
    <row r="33" spans="1:9" ht="13.5" customHeight="1">
      <c r="A33" s="18"/>
      <c r="B33" s="18"/>
      <c r="C33" s="60"/>
      <c r="D33" s="61"/>
      <c r="E33" s="61"/>
      <c r="F33" s="18"/>
      <c r="G33" s="18"/>
      <c r="H33" s="18"/>
      <c r="I33" s="350"/>
    </row>
    <row r="34" spans="1:9" ht="13.5" customHeight="1" thickBot="1">
      <c r="A34" s="18"/>
      <c r="B34" s="18"/>
      <c r="C34" s="62"/>
      <c r="D34" s="62"/>
      <c r="E34" s="62"/>
      <c r="I34" s="342" t="s">
        <v>24</v>
      </c>
    </row>
    <row r="35" spans="1:9" ht="13.5" thickBot="1">
      <c r="A35" s="66" t="s">
        <v>63</v>
      </c>
      <c r="B35" s="67" t="s">
        <v>163</v>
      </c>
      <c r="C35" s="68"/>
      <c r="D35" s="68"/>
      <c r="E35" s="69"/>
      <c r="F35" s="70" t="s">
        <v>64</v>
      </c>
      <c r="G35" s="71" t="s">
        <v>65</v>
      </c>
      <c r="H35" s="72" t="s">
        <v>59</v>
      </c>
      <c r="I35" s="345">
        <f>SUM(F36:F44)</f>
        <v>0</v>
      </c>
    </row>
    <row r="36" spans="1:9" ht="13.5" thickBot="1">
      <c r="A36" s="481"/>
      <c r="B36" s="521" t="s">
        <v>66</v>
      </c>
      <c r="C36" s="490" t="s">
        <v>67</v>
      </c>
      <c r="D36" s="491"/>
      <c r="E36" s="492"/>
      <c r="F36" s="48">
        <v>0</v>
      </c>
      <c r="G36" s="48">
        <v>0</v>
      </c>
      <c r="H36" s="75" t="s">
        <v>93</v>
      </c>
      <c r="I36" s="345">
        <f>F45</f>
        <v>0</v>
      </c>
    </row>
    <row r="37" spans="1:9" ht="13.5" thickBot="1">
      <c r="A37" s="482"/>
      <c r="B37" s="499"/>
      <c r="C37" s="500"/>
      <c r="D37" s="494"/>
      <c r="E37" s="495"/>
      <c r="F37" s="48">
        <v>0</v>
      </c>
      <c r="G37" s="48">
        <v>0</v>
      </c>
      <c r="H37" s="75" t="s">
        <v>93</v>
      </c>
      <c r="I37" s="345">
        <f>SUM(F46:F48)</f>
        <v>0</v>
      </c>
    </row>
    <row r="38" spans="1:9" ht="13.5" thickBot="1">
      <c r="A38" s="482"/>
      <c r="B38" s="499"/>
      <c r="C38" s="500"/>
      <c r="D38" s="494"/>
      <c r="E38" s="495"/>
      <c r="F38" s="48">
        <v>0</v>
      </c>
      <c r="G38" s="48">
        <v>0</v>
      </c>
      <c r="H38" s="75" t="s">
        <v>93</v>
      </c>
      <c r="I38" s="345">
        <f>F49</f>
        <v>0</v>
      </c>
    </row>
    <row r="39" spans="1:9" ht="13.5" thickBot="1">
      <c r="A39" s="482"/>
      <c r="B39" s="499"/>
      <c r="C39" s="500"/>
      <c r="D39" s="494"/>
      <c r="E39" s="495"/>
      <c r="F39" s="48">
        <v>0</v>
      </c>
      <c r="G39" s="48">
        <v>0</v>
      </c>
      <c r="H39" s="75" t="s">
        <v>93</v>
      </c>
      <c r="I39" s="345"/>
    </row>
    <row r="40" spans="1:9" ht="13.5" thickBot="1">
      <c r="A40" s="482"/>
      <c r="B40" s="499"/>
      <c r="C40" s="500"/>
      <c r="D40" s="494"/>
      <c r="E40" s="495"/>
      <c r="F40" s="48">
        <v>0</v>
      </c>
      <c r="G40" s="48">
        <v>0</v>
      </c>
      <c r="H40" s="75" t="s">
        <v>93</v>
      </c>
      <c r="I40" s="345"/>
    </row>
    <row r="41" spans="1:9" ht="13.5" thickBot="1">
      <c r="A41" s="482"/>
      <c r="B41" s="499"/>
      <c r="C41" s="500"/>
      <c r="D41" s="494"/>
      <c r="E41" s="495"/>
      <c r="F41" s="48">
        <v>0</v>
      </c>
      <c r="G41" s="48">
        <v>0</v>
      </c>
      <c r="H41" s="75" t="s">
        <v>93</v>
      </c>
      <c r="I41" s="345"/>
    </row>
    <row r="42" spans="1:9" ht="13.5" thickBot="1">
      <c r="A42" s="482"/>
      <c r="B42" s="499"/>
      <c r="C42" s="500"/>
      <c r="D42" s="494"/>
      <c r="E42" s="495"/>
      <c r="F42" s="48">
        <v>0</v>
      </c>
      <c r="G42" s="48">
        <v>0</v>
      </c>
      <c r="H42" s="75" t="s">
        <v>222</v>
      </c>
      <c r="I42" s="345"/>
    </row>
    <row r="43" spans="1:9" ht="13.5" thickBot="1">
      <c r="A43" s="482"/>
      <c r="B43" s="499"/>
      <c r="C43" s="500"/>
      <c r="D43" s="494"/>
      <c r="E43" s="495"/>
      <c r="F43" s="48">
        <v>0</v>
      </c>
      <c r="G43" s="48">
        <v>0</v>
      </c>
      <c r="H43" s="75" t="s">
        <v>93</v>
      </c>
      <c r="I43" s="345">
        <f>SUM(F50:F52)</f>
        <v>0</v>
      </c>
    </row>
    <row r="44" spans="1:9" ht="13.5" thickBot="1">
      <c r="A44" s="483"/>
      <c r="B44" s="489"/>
      <c r="C44" s="522"/>
      <c r="D44" s="497"/>
      <c r="E44" s="498"/>
      <c r="F44" s="190"/>
      <c r="G44" s="48"/>
      <c r="H44" s="77"/>
      <c r="I44" s="345">
        <f>SUM(F53:F55)</f>
        <v>0</v>
      </c>
    </row>
    <row r="45" spans="1:9" ht="12.75">
      <c r="A45" s="78"/>
      <c r="B45" s="79" t="s">
        <v>68</v>
      </c>
      <c r="C45" s="80" t="s">
        <v>69</v>
      </c>
      <c r="D45" s="81"/>
      <c r="E45" s="82"/>
      <c r="F45" s="83">
        <v>0</v>
      </c>
      <c r="G45" s="48"/>
      <c r="H45" s="84"/>
      <c r="I45" s="349">
        <f>SUM(I35:I44)</f>
        <v>0</v>
      </c>
    </row>
    <row r="46" spans="1:9" ht="12.75">
      <c r="A46" s="481"/>
      <c r="B46" s="521" t="s">
        <v>70</v>
      </c>
      <c r="C46" s="500" t="s">
        <v>71</v>
      </c>
      <c r="D46" s="494"/>
      <c r="E46" s="495"/>
      <c r="F46" s="188">
        <v>0</v>
      </c>
      <c r="G46" s="48"/>
      <c r="H46" s="75"/>
      <c r="I46" s="344">
        <f>SUM(G36:G56)</f>
        <v>0</v>
      </c>
    </row>
    <row r="47" spans="1:9" ht="12.75">
      <c r="A47" s="482"/>
      <c r="B47" s="499"/>
      <c r="C47" s="500"/>
      <c r="D47" s="494"/>
      <c r="E47" s="495"/>
      <c r="F47" s="189"/>
      <c r="G47" s="48"/>
      <c r="H47" s="75"/>
      <c r="I47" s="343" t="s">
        <v>37</v>
      </c>
    </row>
    <row r="48" spans="1:9" ht="12.75">
      <c r="A48" s="483"/>
      <c r="B48" s="489"/>
      <c r="C48" s="522"/>
      <c r="D48" s="497"/>
      <c r="E48" s="498"/>
      <c r="F48" s="190"/>
      <c r="G48" s="48"/>
      <c r="H48" s="77"/>
      <c r="I48" s="109"/>
    </row>
    <row r="49" spans="1:9" ht="12.75">
      <c r="A49" s="78"/>
      <c r="B49" s="79" t="s">
        <v>63</v>
      </c>
      <c r="C49" s="80" t="s">
        <v>72</v>
      </c>
      <c r="D49" s="81"/>
      <c r="E49" s="82"/>
      <c r="F49" s="83">
        <v>0</v>
      </c>
      <c r="G49" s="48"/>
      <c r="H49" s="84"/>
      <c r="I49" s="109"/>
    </row>
    <row r="50" spans="1:9" ht="12.75">
      <c r="A50" s="481"/>
      <c r="B50" s="521" t="s">
        <v>73</v>
      </c>
      <c r="C50" s="531" t="s">
        <v>74</v>
      </c>
      <c r="D50" s="532"/>
      <c r="E50" s="533"/>
      <c r="F50" s="188">
        <v>0</v>
      </c>
      <c r="G50" s="48"/>
      <c r="H50" s="75"/>
      <c r="I50" s="109"/>
    </row>
    <row r="51" spans="1:9" ht="12.75">
      <c r="A51" s="482"/>
      <c r="B51" s="499"/>
      <c r="C51" s="500"/>
      <c r="D51" s="494"/>
      <c r="E51" s="495"/>
      <c r="F51" s="189"/>
      <c r="G51" s="49"/>
      <c r="H51" s="75"/>
      <c r="I51" s="109"/>
    </row>
    <row r="52" spans="1:9" ht="12.75">
      <c r="A52" s="482"/>
      <c r="B52" s="488"/>
      <c r="C52" s="500"/>
      <c r="D52" s="494"/>
      <c r="E52" s="495"/>
      <c r="F52" s="189"/>
      <c r="G52" s="49"/>
      <c r="H52" s="77"/>
      <c r="I52" s="109"/>
    </row>
    <row r="53" spans="1:9" ht="12.75">
      <c r="A53" s="481"/>
      <c r="B53" s="521" t="s">
        <v>75</v>
      </c>
      <c r="C53" s="531" t="s">
        <v>76</v>
      </c>
      <c r="D53" s="532"/>
      <c r="E53" s="533"/>
      <c r="F53" s="188">
        <v>0</v>
      </c>
      <c r="G53" s="48"/>
      <c r="H53" s="94"/>
      <c r="I53" s="109"/>
    </row>
    <row r="54" spans="1:9" ht="12.75">
      <c r="A54" s="482"/>
      <c r="B54" s="499"/>
      <c r="C54" s="500"/>
      <c r="D54" s="494"/>
      <c r="E54" s="495"/>
      <c r="F54" s="189"/>
      <c r="G54" s="49"/>
      <c r="H54" s="75"/>
      <c r="I54" s="109"/>
    </row>
    <row r="55" spans="1:9" ht="12.75">
      <c r="A55" s="483"/>
      <c r="B55" s="489"/>
      <c r="C55" s="522"/>
      <c r="D55" s="497"/>
      <c r="E55" s="498"/>
      <c r="F55" s="190">
        <v>0</v>
      </c>
      <c r="G55" s="48"/>
      <c r="H55" s="77"/>
      <c r="I55" s="109"/>
    </row>
    <row r="56" spans="1:9" ht="13.5" thickBot="1">
      <c r="A56" s="85"/>
      <c r="B56" s="86"/>
      <c r="C56" s="86"/>
      <c r="D56" s="249"/>
      <c r="E56" s="249"/>
      <c r="F56" s="360" t="s">
        <v>77</v>
      </c>
      <c r="G56" s="87">
        <f>SUM(F36:F55)-SUM(G36:G55)</f>
        <v>0</v>
      </c>
      <c r="H56" s="88" t="s">
        <v>61</v>
      </c>
      <c r="I56" s="351">
        <f>IF(G56&lt;0,"Errore nella ripartizione","")</f>
      </c>
    </row>
    <row r="57" spans="1:9" ht="12.75">
      <c r="A57" s="18"/>
      <c r="B57" s="18"/>
      <c r="C57" s="18"/>
      <c r="D57" s="18"/>
      <c r="E57" s="18"/>
      <c r="F57" s="18"/>
      <c r="G57" s="18"/>
      <c r="H57" s="18"/>
      <c r="I57" s="109"/>
    </row>
    <row r="58" spans="1:9" ht="13.5" thickBot="1">
      <c r="A58" s="18"/>
      <c r="B58" s="18"/>
      <c r="C58" s="18"/>
      <c r="D58" s="18"/>
      <c r="E58" s="18"/>
      <c r="F58" s="18"/>
      <c r="H58" s="18"/>
      <c r="I58" s="342" t="s">
        <v>24</v>
      </c>
    </row>
    <row r="59" spans="1:9" ht="13.5" thickBot="1">
      <c r="A59" s="526" t="s">
        <v>73</v>
      </c>
      <c r="B59" s="538" t="s">
        <v>78</v>
      </c>
      <c r="C59" s="539"/>
      <c r="D59" s="341" t="s">
        <v>186</v>
      </c>
      <c r="E59" s="339">
        <v>0</v>
      </c>
      <c r="F59" s="359" t="s">
        <v>79</v>
      </c>
      <c r="G59" s="340">
        <v>0</v>
      </c>
      <c r="H59" s="338">
        <f>G59*E59</f>
        <v>0</v>
      </c>
      <c r="I59" s="345">
        <f>(SUM(E61:E63)+E67)*G59</f>
        <v>0</v>
      </c>
    </row>
    <row r="60" spans="1:9" ht="13.5" thickBot="1">
      <c r="A60" s="527"/>
      <c r="B60" s="540"/>
      <c r="C60" s="541"/>
      <c r="D60" s="89" t="s">
        <v>42</v>
      </c>
      <c r="E60" s="347" t="s">
        <v>187</v>
      </c>
      <c r="F60" s="348"/>
      <c r="G60" s="90" t="s">
        <v>65</v>
      </c>
      <c r="H60" s="91" t="s">
        <v>59</v>
      </c>
      <c r="I60" s="345">
        <f>SUM(E64:E66)*G59</f>
        <v>0</v>
      </c>
    </row>
    <row r="61" spans="1:9" ht="12.75">
      <c r="A61" s="477"/>
      <c r="B61" s="542" t="s">
        <v>66</v>
      </c>
      <c r="C61" s="544" t="s">
        <v>161</v>
      </c>
      <c r="D61" s="92"/>
      <c r="E61" s="346">
        <v>0</v>
      </c>
      <c r="F61" s="528">
        <f>SUM(G61:G63)</f>
        <v>0</v>
      </c>
      <c r="G61" s="93">
        <f aca="true" t="shared" si="0" ref="G61:G66">E61*$G$59</f>
        <v>0</v>
      </c>
      <c r="H61" s="94"/>
      <c r="I61" s="349">
        <f>SUM(I59:I60)</f>
        <v>0</v>
      </c>
    </row>
    <row r="62" spans="1:9" ht="12.75">
      <c r="A62" s="478"/>
      <c r="B62" s="485"/>
      <c r="C62" s="535"/>
      <c r="D62" s="92"/>
      <c r="E62" s="346">
        <v>0</v>
      </c>
      <c r="F62" s="529"/>
      <c r="G62" s="95">
        <f t="shared" si="0"/>
        <v>0</v>
      </c>
      <c r="H62" s="75"/>
      <c r="I62" s="344">
        <f>SUM(G61:G67)</f>
        <v>0</v>
      </c>
    </row>
    <row r="63" spans="1:9" ht="12.75">
      <c r="A63" s="479"/>
      <c r="B63" s="543"/>
      <c r="C63" s="536"/>
      <c r="D63" s="96"/>
      <c r="E63" s="346">
        <v>0</v>
      </c>
      <c r="F63" s="530"/>
      <c r="G63" s="97">
        <f t="shared" si="0"/>
        <v>0</v>
      </c>
      <c r="H63" s="77"/>
      <c r="I63" s="343" t="s">
        <v>37</v>
      </c>
    </row>
    <row r="64" spans="1:9" ht="12.75">
      <c r="A64" s="477"/>
      <c r="B64" s="484" t="s">
        <v>68</v>
      </c>
      <c r="C64" s="534" t="s">
        <v>162</v>
      </c>
      <c r="D64" s="98" t="s">
        <v>182</v>
      </c>
      <c r="E64" s="346">
        <v>0</v>
      </c>
      <c r="F64" s="537">
        <f>SUM(G64:G66)</f>
        <v>0</v>
      </c>
      <c r="G64" s="93">
        <f t="shared" si="0"/>
        <v>0</v>
      </c>
      <c r="H64" s="94" t="s">
        <v>81</v>
      </c>
      <c r="I64" s="109"/>
    </row>
    <row r="65" spans="1:9" ht="12.75">
      <c r="A65" s="478"/>
      <c r="B65" s="485"/>
      <c r="C65" s="535"/>
      <c r="D65" s="92"/>
      <c r="E65" s="346">
        <v>0</v>
      </c>
      <c r="F65" s="529"/>
      <c r="G65" s="95">
        <f t="shared" si="0"/>
        <v>0</v>
      </c>
      <c r="H65" s="75"/>
      <c r="I65" s="109"/>
    </row>
    <row r="66" spans="1:9" ht="12.75">
      <c r="A66" s="480"/>
      <c r="B66" s="486"/>
      <c r="C66" s="536"/>
      <c r="D66" s="96"/>
      <c r="E66" s="346">
        <v>0</v>
      </c>
      <c r="F66" s="530"/>
      <c r="G66" s="97">
        <f t="shared" si="0"/>
        <v>0</v>
      </c>
      <c r="H66" s="77"/>
      <c r="I66" s="109"/>
    </row>
    <row r="67" spans="1:9" ht="13.5" thickBot="1">
      <c r="A67" s="85"/>
      <c r="B67" s="86"/>
      <c r="C67" s="249"/>
      <c r="D67" s="224"/>
      <c r="E67" s="99">
        <f>E59-SUM(E61:E66)</f>
        <v>0</v>
      </c>
      <c r="F67" s="361" t="s">
        <v>77</v>
      </c>
      <c r="G67" s="87">
        <f>H59-SUM(G61:G66)</f>
        <v>0</v>
      </c>
      <c r="H67" s="88" t="s">
        <v>61</v>
      </c>
      <c r="I67" s="351">
        <f>IF(E67&lt;0,"Errore nella ripartizione","")</f>
      </c>
    </row>
    <row r="68" spans="1:9" ht="12.75">
      <c r="A68" s="18"/>
      <c r="B68" s="18"/>
      <c r="C68" s="18"/>
      <c r="D68" s="18"/>
      <c r="E68" s="376"/>
      <c r="F68" s="18"/>
      <c r="G68" s="18"/>
      <c r="H68" s="18"/>
      <c r="I68" s="109"/>
    </row>
    <row r="69" spans="1:9" ht="13.5" thickBot="1">
      <c r="A69" s="61"/>
      <c r="B69" s="61"/>
      <c r="C69" s="100"/>
      <c r="D69" s="101"/>
      <c r="E69" s="101"/>
      <c r="F69" s="102"/>
      <c r="G69" s="103"/>
      <c r="H69" s="103"/>
      <c r="I69" s="342" t="s">
        <v>24</v>
      </c>
    </row>
    <row r="70" spans="1:9" ht="13.5" thickBot="1">
      <c r="A70" s="66" t="s">
        <v>82</v>
      </c>
      <c r="B70" s="67" t="s">
        <v>83</v>
      </c>
      <c r="C70" s="68"/>
      <c r="D70" s="68"/>
      <c r="E70" s="69"/>
      <c r="F70" s="70" t="s">
        <v>64</v>
      </c>
      <c r="G70" s="71" t="s">
        <v>65</v>
      </c>
      <c r="H70" s="72" t="s">
        <v>59</v>
      </c>
      <c r="I70" s="345">
        <f>SUM(F71:F73)</f>
        <v>0</v>
      </c>
    </row>
    <row r="71" spans="1:9" ht="13.5" thickBot="1">
      <c r="A71" s="481"/>
      <c r="B71" s="487" t="s">
        <v>66</v>
      </c>
      <c r="C71" s="490" t="s">
        <v>160</v>
      </c>
      <c r="D71" s="491"/>
      <c r="E71" s="492"/>
      <c r="F71" s="188">
        <v>0</v>
      </c>
      <c r="G71" s="48">
        <v>0</v>
      </c>
      <c r="H71" s="75"/>
      <c r="I71" s="345">
        <f>SUM(F74:F75)</f>
        <v>0</v>
      </c>
    </row>
    <row r="72" spans="1:9" ht="12.75">
      <c r="A72" s="482"/>
      <c r="B72" s="488"/>
      <c r="C72" s="493"/>
      <c r="D72" s="494"/>
      <c r="E72" s="495"/>
      <c r="F72" s="189"/>
      <c r="G72" s="48"/>
      <c r="H72" s="75"/>
      <c r="I72" s="349">
        <f>SUM(I70:I71)</f>
        <v>0</v>
      </c>
    </row>
    <row r="73" spans="1:9" ht="12.75">
      <c r="A73" s="482"/>
      <c r="B73" s="489"/>
      <c r="C73" s="496"/>
      <c r="D73" s="497"/>
      <c r="E73" s="498"/>
      <c r="F73" s="190"/>
      <c r="G73" s="48"/>
      <c r="H73" s="77"/>
      <c r="I73" s="344">
        <f>SUM(G71:G76)</f>
        <v>0</v>
      </c>
    </row>
    <row r="74" spans="1:9" ht="12.75">
      <c r="A74" s="482"/>
      <c r="B74" s="499" t="s">
        <v>63</v>
      </c>
      <c r="C74" s="500" t="s">
        <v>169</v>
      </c>
      <c r="D74" s="501"/>
      <c r="E74" s="502"/>
      <c r="F74" s="189"/>
      <c r="G74" s="48"/>
      <c r="H74" s="75"/>
      <c r="I74" s="343" t="s">
        <v>37</v>
      </c>
    </row>
    <row r="75" spans="1:9" ht="12.75">
      <c r="A75" s="483"/>
      <c r="B75" s="489"/>
      <c r="C75" s="503"/>
      <c r="D75" s="504"/>
      <c r="E75" s="505"/>
      <c r="F75" s="190"/>
      <c r="G75" s="48"/>
      <c r="H75" s="77"/>
      <c r="I75" s="109"/>
    </row>
    <row r="76" spans="1:9" ht="13.5" thickBot="1">
      <c r="A76" s="85"/>
      <c r="B76" s="86"/>
      <c r="C76" s="104"/>
      <c r="D76" s="249"/>
      <c r="E76" s="249"/>
      <c r="F76" s="360" t="s">
        <v>77</v>
      </c>
      <c r="G76" s="87">
        <f>F71-SUM(G71:G75)</f>
        <v>0</v>
      </c>
      <c r="H76" s="88" t="s">
        <v>61</v>
      </c>
      <c r="I76" s="351">
        <f>IF(E76&lt;0,"Errore nella ripartizione","")</f>
      </c>
    </row>
    <row r="77" spans="1:9" ht="12.75">
      <c r="A77" s="18"/>
      <c r="B77" s="18"/>
      <c r="C77" s="106"/>
      <c r="D77" s="107"/>
      <c r="E77" s="107"/>
      <c r="F77" s="108"/>
      <c r="G77" s="109"/>
      <c r="H77" s="109"/>
      <c r="I77" s="109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09"/>
    </row>
    <row r="79" spans="1:9" ht="13.5" thickBot="1">
      <c r="A79" s="18"/>
      <c r="B79" s="18"/>
      <c r="C79" s="225" t="s">
        <v>165</v>
      </c>
      <c r="D79" s="225" t="s">
        <v>164</v>
      </c>
      <c r="E79" s="226" t="s">
        <v>24</v>
      </c>
      <c r="F79" s="523" t="s">
        <v>263</v>
      </c>
      <c r="G79" s="524"/>
      <c r="H79" s="524"/>
      <c r="I79" s="109"/>
    </row>
    <row r="80" spans="1:9" ht="12.75">
      <c r="A80" s="18"/>
      <c r="B80" s="241" t="str">
        <f>'Avanzo di Amministrazione'!B40</f>
        <v>A01</v>
      </c>
      <c r="C80" s="228">
        <f aca="true" t="shared" si="1" ref="C80:C109">SUMIF($H$6:$H$76,B80,$G$6:$G$76)</f>
        <v>43369.54</v>
      </c>
      <c r="D80" s="244">
        <f>'Avanzo di Amministrazione'!C40</f>
        <v>71623.31</v>
      </c>
      <c r="E80" s="231">
        <f>SUM(C80:D80)</f>
        <v>114992.85</v>
      </c>
      <c r="F80" s="525"/>
      <c r="G80" s="524"/>
      <c r="H80" s="524"/>
      <c r="I80" s="109"/>
    </row>
    <row r="81" spans="1:9" ht="12.75">
      <c r="A81" s="18"/>
      <c r="B81" s="242" t="str">
        <f>'Avanzo di Amministrazione'!B41</f>
        <v>A02</v>
      </c>
      <c r="C81" s="229">
        <f t="shared" si="1"/>
        <v>0</v>
      </c>
      <c r="D81" s="245">
        <f>'Avanzo di Amministrazione'!C41</f>
        <v>52604.57000000001</v>
      </c>
      <c r="E81" s="232">
        <f aca="true" t="shared" si="2" ref="E81:E109">SUM(C81:D81)</f>
        <v>52604.57000000001</v>
      </c>
      <c r="F81" s="525"/>
      <c r="G81" s="524"/>
      <c r="H81" s="524"/>
      <c r="I81" s="109"/>
    </row>
    <row r="82" spans="1:9" ht="12.75">
      <c r="A82" s="18"/>
      <c r="B82" s="242" t="str">
        <f>'Avanzo di Amministrazione'!B42</f>
        <v>A03</v>
      </c>
      <c r="C82" s="229">
        <f t="shared" si="1"/>
        <v>0</v>
      </c>
      <c r="D82" s="245">
        <f>'Avanzo di Amministrazione'!C42</f>
        <v>0</v>
      </c>
      <c r="E82" s="232">
        <f t="shared" si="2"/>
        <v>0</v>
      </c>
      <c r="F82" s="525"/>
      <c r="G82" s="524"/>
      <c r="H82" s="524"/>
      <c r="I82" s="109"/>
    </row>
    <row r="83" spans="1:9" ht="12.75">
      <c r="A83" s="18"/>
      <c r="B83" s="242" t="str">
        <f>'Avanzo di Amministrazione'!B43</f>
        <v>A04</v>
      </c>
      <c r="C83" s="229">
        <f t="shared" si="1"/>
        <v>0</v>
      </c>
      <c r="D83" s="245">
        <f>'Avanzo di Amministrazione'!C43</f>
        <v>0</v>
      </c>
      <c r="E83" s="232">
        <f t="shared" si="2"/>
        <v>0</v>
      </c>
      <c r="F83" s="525"/>
      <c r="G83" s="524"/>
      <c r="H83" s="524"/>
      <c r="I83" s="109"/>
    </row>
    <row r="84" spans="1:9" ht="13.5" thickBot="1">
      <c r="A84" s="18"/>
      <c r="B84" s="243" t="str">
        <f>'Avanzo di Amministrazione'!B44</f>
        <v>A05</v>
      </c>
      <c r="C84" s="230">
        <f t="shared" si="1"/>
        <v>0</v>
      </c>
      <c r="D84" s="246">
        <f>'Avanzo di Amministrazione'!C44</f>
        <v>0</v>
      </c>
      <c r="E84" s="233">
        <f t="shared" si="2"/>
        <v>0</v>
      </c>
      <c r="F84" s="525"/>
      <c r="G84" s="524"/>
      <c r="H84" s="524"/>
      <c r="I84" s="109"/>
    </row>
    <row r="85" spans="1:9" ht="12.75">
      <c r="A85" s="18"/>
      <c r="B85" s="234" t="str">
        <f>Dati!A33</f>
        <v>P05</v>
      </c>
      <c r="C85" s="228">
        <f t="shared" si="1"/>
        <v>0</v>
      </c>
      <c r="D85" s="228">
        <f>'Avanzo di Amministrazione'!C45</f>
        <v>1768.54</v>
      </c>
      <c r="E85" s="231">
        <f t="shared" si="2"/>
        <v>1768.54</v>
      </c>
      <c r="F85" s="525"/>
      <c r="G85" s="524"/>
      <c r="H85" s="524"/>
      <c r="I85" s="109"/>
    </row>
    <row r="86" spans="1:9" ht="12.75">
      <c r="A86" s="18"/>
      <c r="B86" s="235" t="str">
        <f>Dati!A34</f>
        <v>P06</v>
      </c>
      <c r="C86" s="229">
        <f t="shared" si="1"/>
        <v>0</v>
      </c>
      <c r="D86" s="229">
        <f>'Avanzo di Amministrazione'!C46</f>
        <v>3894.89</v>
      </c>
      <c r="E86" s="232">
        <f t="shared" si="2"/>
        <v>3894.89</v>
      </c>
      <c r="F86" s="525"/>
      <c r="G86" s="524"/>
      <c r="H86" s="524"/>
      <c r="I86" s="109"/>
    </row>
    <row r="87" spans="1:9" ht="12.75">
      <c r="A87" s="18"/>
      <c r="B87" s="235" t="str">
        <f>Dati!A35</f>
        <v>P08</v>
      </c>
      <c r="C87" s="229">
        <f t="shared" si="1"/>
        <v>0</v>
      </c>
      <c r="D87" s="229">
        <f>'Avanzo di Amministrazione'!C47</f>
        <v>4038.88</v>
      </c>
      <c r="E87" s="232">
        <f t="shared" si="2"/>
        <v>4038.88</v>
      </c>
      <c r="F87" s="525"/>
      <c r="G87" s="524"/>
      <c r="H87" s="524"/>
      <c r="I87" s="109"/>
    </row>
    <row r="88" spans="1:9" ht="12.75">
      <c r="A88" s="18"/>
      <c r="B88" s="235" t="str">
        <f>Dati!A36</f>
        <v>P31</v>
      </c>
      <c r="C88" s="229">
        <f t="shared" si="1"/>
        <v>0</v>
      </c>
      <c r="D88" s="229">
        <f>'Avanzo di Amministrazione'!C48</f>
        <v>0</v>
      </c>
      <c r="E88" s="232">
        <f t="shared" si="2"/>
        <v>0</v>
      </c>
      <c r="F88" s="525"/>
      <c r="G88" s="524"/>
      <c r="H88" s="524"/>
      <c r="I88" s="109"/>
    </row>
    <row r="89" spans="1:9" ht="12.75">
      <c r="A89" s="18"/>
      <c r="B89" s="235" t="str">
        <f>Dati!A37</f>
        <v>P38</v>
      </c>
      <c r="C89" s="229">
        <f t="shared" si="1"/>
        <v>0</v>
      </c>
      <c r="D89" s="229">
        <f>'Avanzo di Amministrazione'!C49</f>
        <v>0</v>
      </c>
      <c r="E89" s="232">
        <f t="shared" si="2"/>
        <v>0</v>
      </c>
      <c r="F89" s="525"/>
      <c r="G89" s="524"/>
      <c r="H89" s="524"/>
      <c r="I89" s="109"/>
    </row>
    <row r="90" spans="1:9" ht="12.75">
      <c r="A90" s="18"/>
      <c r="B90" s="235" t="str">
        <f>Dati!A38</f>
        <v>P42</v>
      </c>
      <c r="C90" s="229">
        <f t="shared" si="1"/>
        <v>0</v>
      </c>
      <c r="D90" s="229">
        <f>'Avanzo di Amministrazione'!C50</f>
        <v>0</v>
      </c>
      <c r="E90" s="232">
        <f t="shared" si="2"/>
        <v>0</v>
      </c>
      <c r="F90" s="525"/>
      <c r="G90" s="524"/>
      <c r="H90" s="524"/>
      <c r="I90" s="109"/>
    </row>
    <row r="91" spans="1:9" ht="12.75">
      <c r="A91" s="18"/>
      <c r="B91" s="235" t="str">
        <f>Dati!A39</f>
        <v>P54</v>
      </c>
      <c r="C91" s="229">
        <f t="shared" si="1"/>
        <v>0</v>
      </c>
      <c r="D91" s="229">
        <f>'Avanzo di Amministrazione'!C51</f>
        <v>0</v>
      </c>
      <c r="E91" s="232">
        <f t="shared" si="2"/>
        <v>0</v>
      </c>
      <c r="F91" s="525"/>
      <c r="G91" s="524"/>
      <c r="H91" s="524"/>
      <c r="I91" s="103"/>
    </row>
    <row r="92" spans="1:9" ht="12.75">
      <c r="A92" s="18"/>
      <c r="B92" s="235" t="str">
        <f>Dati!A40</f>
        <v>P55</v>
      </c>
      <c r="C92" s="229">
        <f t="shared" si="1"/>
        <v>0</v>
      </c>
      <c r="D92" s="229">
        <f>'Avanzo di Amministrazione'!C52</f>
        <v>4672.29</v>
      </c>
      <c r="E92" s="232">
        <f t="shared" si="2"/>
        <v>4672.29</v>
      </c>
      <c r="F92" s="525"/>
      <c r="G92" s="524"/>
      <c r="H92" s="524"/>
      <c r="I92" s="103"/>
    </row>
    <row r="93" spans="1:9" ht="12.75">
      <c r="A93" s="18"/>
      <c r="B93" s="235" t="str">
        <f>Dati!A41</f>
        <v> </v>
      </c>
      <c r="C93" s="229">
        <f t="shared" si="1"/>
        <v>0</v>
      </c>
      <c r="D93" s="229">
        <f>'Avanzo di Amministrazione'!C53</f>
        <v>0</v>
      </c>
      <c r="E93" s="232">
        <f t="shared" si="2"/>
        <v>0</v>
      </c>
      <c r="F93" s="525"/>
      <c r="G93" s="524"/>
      <c r="H93" s="524"/>
      <c r="I93" s="109"/>
    </row>
    <row r="94" spans="1:9" ht="12.75">
      <c r="A94" s="18"/>
      <c r="B94" s="235" t="str">
        <f>Dati!A42</f>
        <v> </v>
      </c>
      <c r="C94" s="229">
        <f t="shared" si="1"/>
        <v>0</v>
      </c>
      <c r="D94" s="229">
        <f>'Avanzo di Amministrazione'!C54</f>
        <v>0</v>
      </c>
      <c r="E94" s="232">
        <f t="shared" si="2"/>
        <v>0</v>
      </c>
      <c r="F94" s="525"/>
      <c r="G94" s="524"/>
      <c r="H94" s="524"/>
      <c r="I94" s="109"/>
    </row>
    <row r="95" spans="1:9" ht="12.75">
      <c r="A95" s="18"/>
      <c r="B95" s="235" t="str">
        <f>Dati!A43</f>
        <v> </v>
      </c>
      <c r="C95" s="229">
        <f t="shared" si="1"/>
        <v>0</v>
      </c>
      <c r="D95" s="229">
        <f>'Avanzo di Amministrazione'!C55</f>
        <v>0</v>
      </c>
      <c r="E95" s="232">
        <f t="shared" si="2"/>
        <v>0</v>
      </c>
      <c r="F95" s="525"/>
      <c r="G95" s="524"/>
      <c r="H95" s="524"/>
      <c r="I95" s="109"/>
    </row>
    <row r="96" spans="1:9" ht="12.75">
      <c r="A96" s="18"/>
      <c r="B96" s="235" t="str">
        <f>Dati!A44</f>
        <v> </v>
      </c>
      <c r="C96" s="229">
        <f t="shared" si="1"/>
        <v>0</v>
      </c>
      <c r="D96" s="229">
        <f>'Avanzo di Amministrazione'!C56</f>
        <v>0</v>
      </c>
      <c r="E96" s="232">
        <f t="shared" si="2"/>
        <v>0</v>
      </c>
      <c r="F96" s="525"/>
      <c r="G96" s="524"/>
      <c r="H96" s="524"/>
      <c r="I96" s="109"/>
    </row>
    <row r="97" spans="1:9" ht="12.75">
      <c r="A97" s="18"/>
      <c r="B97" s="235" t="str">
        <f>Dati!A45</f>
        <v> </v>
      </c>
      <c r="C97" s="229">
        <f t="shared" si="1"/>
        <v>0</v>
      </c>
      <c r="D97" s="229">
        <f>'Avanzo di Amministrazione'!C57</f>
        <v>0</v>
      </c>
      <c r="E97" s="232">
        <f t="shared" si="2"/>
        <v>0</v>
      </c>
      <c r="F97" s="525"/>
      <c r="G97" s="524"/>
      <c r="H97" s="524"/>
      <c r="I97" s="109"/>
    </row>
    <row r="98" spans="1:9" ht="12.75">
      <c r="A98" s="18"/>
      <c r="B98" s="235" t="str">
        <f>Dati!A46</f>
        <v> </v>
      </c>
      <c r="C98" s="229">
        <f t="shared" si="1"/>
        <v>0</v>
      </c>
      <c r="D98" s="229">
        <f>'Avanzo di Amministrazione'!C58</f>
        <v>0</v>
      </c>
      <c r="E98" s="232">
        <f t="shared" si="2"/>
        <v>0</v>
      </c>
      <c r="F98" s="525"/>
      <c r="G98" s="524"/>
      <c r="H98" s="524"/>
      <c r="I98" s="109"/>
    </row>
    <row r="99" spans="1:9" ht="12.75">
      <c r="A99" s="18"/>
      <c r="B99" s="235" t="str">
        <f>Dati!A47</f>
        <v> </v>
      </c>
      <c r="C99" s="229">
        <f t="shared" si="1"/>
        <v>0</v>
      </c>
      <c r="D99" s="229">
        <f>'Avanzo di Amministrazione'!C59</f>
        <v>0</v>
      </c>
      <c r="E99" s="232">
        <f t="shared" si="2"/>
        <v>0</v>
      </c>
      <c r="F99" s="525"/>
      <c r="G99" s="524"/>
      <c r="H99" s="524"/>
      <c r="I99" s="109"/>
    </row>
    <row r="100" spans="1:9" ht="12.75">
      <c r="A100" s="18"/>
      <c r="B100" s="235" t="str">
        <f>Dati!A48</f>
        <v> </v>
      </c>
      <c r="C100" s="229">
        <f t="shared" si="1"/>
        <v>0</v>
      </c>
      <c r="D100" s="229">
        <f>'Avanzo di Amministrazione'!C60</f>
        <v>0</v>
      </c>
      <c r="E100" s="232">
        <f t="shared" si="2"/>
        <v>0</v>
      </c>
      <c r="F100" s="525"/>
      <c r="G100" s="524"/>
      <c r="H100" s="524"/>
      <c r="I100" s="109"/>
    </row>
    <row r="101" spans="1:9" ht="12.75">
      <c r="A101" s="18"/>
      <c r="B101" s="235" t="str">
        <f>Dati!A49</f>
        <v> </v>
      </c>
      <c r="C101" s="229">
        <f t="shared" si="1"/>
        <v>0</v>
      </c>
      <c r="D101" s="229">
        <f>'Avanzo di Amministrazione'!C61</f>
        <v>0</v>
      </c>
      <c r="E101" s="232">
        <f t="shared" si="2"/>
        <v>0</v>
      </c>
      <c r="F101" s="525"/>
      <c r="G101" s="524"/>
      <c r="H101" s="524"/>
      <c r="I101" s="109"/>
    </row>
    <row r="102" spans="1:9" ht="12.75">
      <c r="A102" s="18"/>
      <c r="B102" s="235" t="str">
        <f>Dati!A50</f>
        <v> </v>
      </c>
      <c r="C102" s="229">
        <f t="shared" si="1"/>
        <v>0</v>
      </c>
      <c r="D102" s="229">
        <f>'Avanzo di Amministrazione'!C62</f>
        <v>0</v>
      </c>
      <c r="E102" s="232">
        <f t="shared" si="2"/>
        <v>0</v>
      </c>
      <c r="F102" s="525"/>
      <c r="G102" s="524"/>
      <c r="H102" s="524"/>
      <c r="I102" s="109"/>
    </row>
    <row r="103" spans="1:9" ht="12.75">
      <c r="A103" s="18"/>
      <c r="B103" s="235" t="str">
        <f>Dati!A51</f>
        <v>P67</v>
      </c>
      <c r="C103" s="229">
        <f t="shared" si="1"/>
        <v>0</v>
      </c>
      <c r="D103" s="229">
        <f>'Avanzo di Amministrazione'!C63</f>
        <v>1000</v>
      </c>
      <c r="E103" s="232">
        <f t="shared" si="2"/>
        <v>1000</v>
      </c>
      <c r="F103" s="525"/>
      <c r="G103" s="524"/>
      <c r="H103" s="524"/>
      <c r="I103" s="109"/>
    </row>
    <row r="104" spans="1:9" ht="12.75">
      <c r="A104" s="18"/>
      <c r="B104" s="235" t="str">
        <f>Dati!A52</f>
        <v>P68</v>
      </c>
      <c r="C104" s="229">
        <f t="shared" si="1"/>
        <v>0</v>
      </c>
      <c r="D104" s="229">
        <f>'Avanzo di Amministrazione'!C64</f>
        <v>1000</v>
      </c>
      <c r="E104" s="232">
        <f t="shared" si="2"/>
        <v>1000</v>
      </c>
      <c r="F104" s="525"/>
      <c r="G104" s="524"/>
      <c r="H104" s="524"/>
      <c r="I104" s="109"/>
    </row>
    <row r="105" spans="1:9" ht="12.75">
      <c r="A105" s="18"/>
      <c r="B105" s="235" t="str">
        <f>Dati!A53</f>
        <v>P69</v>
      </c>
      <c r="C105" s="229">
        <f t="shared" si="1"/>
        <v>0</v>
      </c>
      <c r="D105" s="229">
        <f>'Avanzo di Amministrazione'!C65</f>
        <v>1000</v>
      </c>
      <c r="E105" s="232">
        <f t="shared" si="2"/>
        <v>1000</v>
      </c>
      <c r="F105" s="525"/>
      <c r="G105" s="524"/>
      <c r="H105" s="524"/>
      <c r="I105" s="109"/>
    </row>
    <row r="106" spans="1:9" ht="12.75">
      <c r="A106" s="18"/>
      <c r="B106" s="235" t="str">
        <f>Dati!A54</f>
        <v>P71</v>
      </c>
      <c r="C106" s="229">
        <f t="shared" si="1"/>
        <v>0</v>
      </c>
      <c r="D106" s="229">
        <f>'Avanzo di Amministrazione'!C66</f>
        <v>1500</v>
      </c>
      <c r="E106" s="232">
        <f t="shared" si="2"/>
        <v>1500</v>
      </c>
      <c r="F106" s="525"/>
      <c r="G106" s="524"/>
      <c r="H106" s="524"/>
      <c r="I106" s="109"/>
    </row>
    <row r="107" spans="1:9" ht="13.5" thickBot="1">
      <c r="A107" s="18"/>
      <c r="B107" s="236" t="str">
        <f>Dati!A55</f>
        <v>P74 </v>
      </c>
      <c r="C107" s="230">
        <f t="shared" si="1"/>
        <v>0</v>
      </c>
      <c r="D107" s="229">
        <f>'Avanzo di Amministrazione'!C67</f>
        <v>35574</v>
      </c>
      <c r="E107" s="233">
        <f t="shared" si="2"/>
        <v>35574</v>
      </c>
      <c r="F107" s="525"/>
      <c r="G107" s="524"/>
      <c r="H107" s="524"/>
      <c r="I107" s="109"/>
    </row>
    <row r="108" spans="1:9" ht="12.75">
      <c r="A108" s="18"/>
      <c r="B108" s="251" t="s">
        <v>88</v>
      </c>
      <c r="C108" s="228">
        <f t="shared" si="1"/>
        <v>202.67</v>
      </c>
      <c r="D108" s="306"/>
      <c r="E108" s="231">
        <f>SUM(C108:D108)</f>
        <v>202.67</v>
      </c>
      <c r="F108" s="525"/>
      <c r="G108" s="524"/>
      <c r="H108" s="524"/>
      <c r="I108" s="109"/>
    </row>
    <row r="109" spans="1:9" ht="13.5" thickBot="1">
      <c r="A109" s="18"/>
      <c r="B109" s="236" t="str">
        <f>'Avanzo di Amministrazione'!B78</f>
        <v>Z01</v>
      </c>
      <c r="C109" s="247">
        <f t="shared" si="1"/>
        <v>0</v>
      </c>
      <c r="D109" s="247">
        <f>'Avanzo di Amministrazione'!C78</f>
        <v>0</v>
      </c>
      <c r="E109" s="250">
        <f t="shared" si="2"/>
        <v>0</v>
      </c>
      <c r="F109" s="525"/>
      <c r="G109" s="524"/>
      <c r="H109" s="524"/>
      <c r="I109" s="109"/>
    </row>
    <row r="110" spans="1:9" ht="13.5" thickBot="1">
      <c r="A110" s="18"/>
      <c r="B110" s="106" t="s">
        <v>24</v>
      </c>
      <c r="C110" s="227">
        <f>SUM(C80:C109)</f>
        <v>43572.21</v>
      </c>
      <c r="D110" s="252">
        <f>SUM(D80:D109)</f>
        <v>178676.48</v>
      </c>
      <c r="E110" s="253">
        <f>SUM(E80:E109)</f>
        <v>222248.69000000006</v>
      </c>
      <c r="F110" s="525"/>
      <c r="G110" s="524"/>
      <c r="H110" s="524"/>
      <c r="I110" s="109"/>
    </row>
    <row r="111" spans="1:9" ht="12.75">
      <c r="A111" s="18"/>
      <c r="B111" s="18"/>
      <c r="C111" s="18"/>
      <c r="F111" s="18"/>
      <c r="G111" s="18"/>
      <c r="H111" s="18"/>
      <c r="I111" s="109"/>
    </row>
    <row r="112" spans="1:9" ht="12.75">
      <c r="A112" s="18"/>
      <c r="B112" s="18"/>
      <c r="C112" s="100"/>
      <c r="D112" s="100"/>
      <c r="F112" s="107"/>
      <c r="G112" s="107"/>
      <c r="H112" s="18"/>
      <c r="I112" s="103"/>
    </row>
    <row r="113" spans="1:9" ht="12.75">
      <c r="A113" s="18"/>
      <c r="B113" s="18"/>
      <c r="C113" s="18"/>
      <c r="D113" s="110"/>
      <c r="E113" s="18"/>
      <c r="F113" s="111"/>
      <c r="G113" s="18"/>
      <c r="H113" s="34"/>
      <c r="I113" s="109"/>
    </row>
    <row r="114" spans="1:9" ht="12.75">
      <c r="A114" s="18"/>
      <c r="B114" s="18"/>
      <c r="C114" s="18"/>
      <c r="D114" s="18"/>
      <c r="E114" s="18"/>
      <c r="F114" s="18"/>
      <c r="G114" s="18"/>
      <c r="H114" s="18"/>
      <c r="I114" s="109"/>
    </row>
    <row r="115" spans="1:9" ht="12.75">
      <c r="A115" s="18"/>
      <c r="B115" s="18"/>
      <c r="C115" s="18"/>
      <c r="D115" s="18"/>
      <c r="E115" s="18"/>
      <c r="F115" s="18"/>
      <c r="G115" s="18"/>
      <c r="H115" s="18"/>
      <c r="I115" s="109"/>
    </row>
    <row r="116" spans="1:9" ht="12.75">
      <c r="A116" s="18"/>
      <c r="B116" s="18"/>
      <c r="C116" s="18"/>
      <c r="D116" s="18"/>
      <c r="E116" s="18"/>
      <c r="F116" s="18"/>
      <c r="G116" s="18"/>
      <c r="H116" s="18"/>
      <c r="I116" s="109"/>
    </row>
    <row r="117" spans="1:9" ht="12.75">
      <c r="A117" s="18"/>
      <c r="B117" s="18"/>
      <c r="C117" s="18"/>
      <c r="D117" s="18"/>
      <c r="E117" s="18"/>
      <c r="F117" s="18"/>
      <c r="G117" s="18"/>
      <c r="H117" s="18"/>
      <c r="I117" s="109"/>
    </row>
    <row r="118" spans="1:9" ht="12.75">
      <c r="A118" s="18"/>
      <c r="B118" s="18"/>
      <c r="C118" s="18"/>
      <c r="D118" s="18"/>
      <c r="E118" s="18"/>
      <c r="F118" s="18"/>
      <c r="G118" s="18"/>
      <c r="H118" s="18"/>
      <c r="I118" s="109"/>
    </row>
    <row r="119" spans="1:9" ht="12.75">
      <c r="A119" s="18"/>
      <c r="B119" s="18"/>
      <c r="C119" s="18"/>
      <c r="D119" s="18"/>
      <c r="E119" s="18"/>
      <c r="F119" s="18"/>
      <c r="G119" s="18"/>
      <c r="H119" s="18"/>
      <c r="I119" s="109"/>
    </row>
    <row r="120" spans="1:9" ht="12.75">
      <c r="A120" s="18"/>
      <c r="B120" s="18"/>
      <c r="C120" s="18"/>
      <c r="D120" s="18"/>
      <c r="E120" s="18"/>
      <c r="F120" s="18"/>
      <c r="G120" s="18"/>
      <c r="H120" s="18"/>
      <c r="I120" s="109"/>
    </row>
    <row r="121" spans="1:9" ht="12.75">
      <c r="A121" s="18"/>
      <c r="B121" s="18"/>
      <c r="C121" s="18"/>
      <c r="D121" s="18"/>
      <c r="E121" s="18"/>
      <c r="F121" s="18"/>
      <c r="G121" s="18"/>
      <c r="H121" s="18"/>
      <c r="I121" s="109"/>
    </row>
    <row r="122" spans="1:9" ht="12.75">
      <c r="A122" s="18"/>
      <c r="B122" s="18"/>
      <c r="C122" s="18"/>
      <c r="D122" s="18"/>
      <c r="E122" s="18"/>
      <c r="F122" s="18"/>
      <c r="G122" s="18"/>
      <c r="H122" s="18"/>
      <c r="I122" s="109"/>
    </row>
  </sheetData>
  <sheetProtection/>
  <mergeCells count="36">
    <mergeCell ref="C53:E55"/>
    <mergeCell ref="C64:C66"/>
    <mergeCell ref="F64:F66"/>
    <mergeCell ref="B36:B44"/>
    <mergeCell ref="C36:E44"/>
    <mergeCell ref="B46:B48"/>
    <mergeCell ref="C46:E48"/>
    <mergeCell ref="B59:C60"/>
    <mergeCell ref="B61:B63"/>
    <mergeCell ref="C61:C63"/>
    <mergeCell ref="F79:H110"/>
    <mergeCell ref="A36:A44"/>
    <mergeCell ref="A46:A48"/>
    <mergeCell ref="A50:A52"/>
    <mergeCell ref="A53:A55"/>
    <mergeCell ref="A59:A60"/>
    <mergeCell ref="F61:F63"/>
    <mergeCell ref="B50:B52"/>
    <mergeCell ref="C50:E52"/>
    <mergeCell ref="B53:B55"/>
    <mergeCell ref="A1:B1"/>
    <mergeCell ref="C21:D23"/>
    <mergeCell ref="B6:B20"/>
    <mergeCell ref="A6:A20"/>
    <mergeCell ref="B21:B23"/>
    <mergeCell ref="A29:A31"/>
    <mergeCell ref="B29:B31"/>
    <mergeCell ref="C29:E31"/>
    <mergeCell ref="A61:A63"/>
    <mergeCell ref="A64:A66"/>
    <mergeCell ref="A71:A75"/>
    <mergeCell ref="B64:B66"/>
    <mergeCell ref="B71:B73"/>
    <mergeCell ref="C71:E73"/>
    <mergeCell ref="B74:B75"/>
    <mergeCell ref="C74:E75"/>
  </mergeCells>
  <printOptions/>
  <pageMargins left="0.3937007874015748" right="0.3937007874015748" top="0.5118110236220472" bottom="0.4724409448818898" header="0.31496062992125984" footer="0.31496062992125984"/>
  <pageSetup horizontalDpi="600" verticalDpi="600" orientation="landscape" paperSize="9" scale="95" r:id="rId5"/>
  <headerFooter alignWithMargins="0">
    <oddFooter>&amp;LPag. &amp;P/&amp;N&amp;RStampato in data &amp;D</oddFooter>
  </headerFooter>
  <rowBreaks count="2" manualBreakCount="2">
    <brk id="34" max="8" man="1"/>
    <brk id="78" max="8" man="1"/>
  </rowBreaks>
  <drawing r:id="rId4"/>
  <legacyDrawing r:id="rId3"/>
  <oleObjects>
    <oleObject progId="Document" shapeId="30000" r:id="rId1"/>
    <oleObject progId="Document" shapeId="3000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99"/>
  <sheetViews>
    <sheetView zoomScalePageLayoutView="0" workbookViewId="0" topLeftCell="A1">
      <selection activeCell="B56" sqref="B1:B16384"/>
    </sheetView>
  </sheetViews>
  <sheetFormatPr defaultColWidth="9.140625" defaultRowHeight="12.75"/>
  <cols>
    <col min="1" max="1" width="5.7109375" style="165" customWidth="1"/>
    <col min="2" max="2" width="25.00390625" style="165" customWidth="1"/>
    <col min="3" max="3" width="56.140625" style="114" customWidth="1"/>
    <col min="4" max="4" width="18.140625" style="114" customWidth="1"/>
    <col min="5" max="5" width="17.8515625" style="0" customWidth="1"/>
    <col min="6" max="6" width="9.28125" style="0" customWidth="1"/>
    <col min="7" max="9" width="12.421875" style="0" customWidth="1"/>
    <col min="10" max="10" width="29.57421875" style="0" customWidth="1"/>
  </cols>
  <sheetData>
    <row r="1" spans="1:5" ht="15">
      <c r="A1" s="112"/>
      <c r="B1" s="320" t="str">
        <f>Dati!C3&amp;" "&amp;Dati!C4&amp;" - "&amp;Dati!C5&amp;" ("&amp;Dati!C6&amp;")"</f>
        <v>ISTITUTO COMPRENSIVO  GIOVANNI XXIII - CROTONE (KR)</v>
      </c>
      <c r="C1" s="118"/>
      <c r="D1" s="548" t="s">
        <v>177</v>
      </c>
      <c r="E1" s="109"/>
    </row>
    <row r="2" spans="3:5" ht="23.25">
      <c r="C2" s="308" t="str">
        <f>Dati!C1</f>
        <v>Programma Annuale 2018</v>
      </c>
      <c r="D2" s="549"/>
      <c r="E2" s="109"/>
    </row>
    <row r="3" spans="1:5" ht="13.5" thickBot="1">
      <c r="A3" s="115"/>
      <c r="B3" s="116"/>
      <c r="C3" s="117"/>
      <c r="D3" s="550"/>
      <c r="E3" s="109"/>
    </row>
    <row r="4" spans="1:4" ht="13.5" thickBot="1">
      <c r="A4" s="299" t="s">
        <v>90</v>
      </c>
      <c r="B4" s="300" t="s">
        <v>92</v>
      </c>
      <c r="C4" s="304" t="s">
        <v>57</v>
      </c>
      <c r="D4" s="301" t="s">
        <v>91</v>
      </c>
    </row>
    <row r="5" spans="1:5" ht="12.75">
      <c r="A5" s="76" t="s">
        <v>66</v>
      </c>
      <c r="B5" s="119" t="s">
        <v>93</v>
      </c>
      <c r="C5" s="120" t="s">
        <v>175</v>
      </c>
      <c r="D5" s="121" t="s">
        <v>93</v>
      </c>
      <c r="E5" s="109"/>
    </row>
    <row r="6" spans="1:5" ht="12.75">
      <c r="A6" s="78" t="s">
        <v>93</v>
      </c>
      <c r="B6" s="122" t="s">
        <v>66</v>
      </c>
      <c r="C6" s="123" t="s">
        <v>94</v>
      </c>
      <c r="D6" s="124">
        <f>'Avanzo di Amministrazione'!C4</f>
        <v>119104.88</v>
      </c>
      <c r="E6" s="125" t="s">
        <v>95</v>
      </c>
    </row>
    <row r="7" spans="1:5" ht="12.75">
      <c r="A7" s="78" t="s">
        <v>93</v>
      </c>
      <c r="B7" s="122" t="s">
        <v>68</v>
      </c>
      <c r="C7" s="123" t="s">
        <v>96</v>
      </c>
      <c r="D7" s="124">
        <f>'Avanzo di Amministrazione'!C36</f>
        <v>59571.6</v>
      </c>
      <c r="E7" s="126">
        <f>SUM(D6:D7)</f>
        <v>178676.48</v>
      </c>
    </row>
    <row r="8" spans="1:5" ht="12.75">
      <c r="A8" s="78" t="s">
        <v>68</v>
      </c>
      <c r="B8" s="79" t="s">
        <v>93</v>
      </c>
      <c r="C8" s="127" t="str">
        <f>Competenza!B5</f>
        <v>Finanziamenti dallo Stato</v>
      </c>
      <c r="D8" s="124"/>
      <c r="E8" s="109"/>
    </row>
    <row r="9" spans="1:5" ht="12.75">
      <c r="A9" s="78" t="s">
        <v>93</v>
      </c>
      <c r="B9" s="79" t="s">
        <v>66</v>
      </c>
      <c r="C9" s="128" t="s">
        <v>98</v>
      </c>
      <c r="D9" s="124">
        <f>SUM(Competenza!F6:F20)</f>
        <v>43572.21</v>
      </c>
      <c r="E9" s="109"/>
    </row>
    <row r="10" spans="1:5" ht="12.75" hidden="1">
      <c r="A10" s="78" t="s">
        <v>93</v>
      </c>
      <c r="B10" s="79" t="s">
        <v>68</v>
      </c>
      <c r="C10" s="128" t="s">
        <v>99</v>
      </c>
      <c r="D10" s="129">
        <v>0</v>
      </c>
      <c r="E10" s="109"/>
    </row>
    <row r="11" spans="1:5" ht="12.75" hidden="1">
      <c r="A11" s="78" t="s">
        <v>93</v>
      </c>
      <c r="B11" s="79" t="s">
        <v>70</v>
      </c>
      <c r="C11" s="128" t="s">
        <v>100</v>
      </c>
      <c r="D11" s="129">
        <v>0</v>
      </c>
      <c r="E11" s="109"/>
    </row>
    <row r="12" spans="1:5" ht="12.75">
      <c r="A12" s="78" t="s">
        <v>93</v>
      </c>
      <c r="B12" s="79" t="s">
        <v>63</v>
      </c>
      <c r="C12" s="128" t="s">
        <v>101</v>
      </c>
      <c r="D12" s="291">
        <f>SUM(Competenza!F21:F23)</f>
        <v>0</v>
      </c>
      <c r="E12" s="130"/>
    </row>
    <row r="13" spans="1:5" ht="12.75">
      <c r="A13" s="131" t="s">
        <v>70</v>
      </c>
      <c r="B13" s="132" t="s">
        <v>93</v>
      </c>
      <c r="C13" s="133" t="str">
        <f>Competenza!B27</f>
        <v>Finanziamenti dalla Regione</v>
      </c>
      <c r="D13" s="134" t="s">
        <v>93</v>
      </c>
      <c r="E13" s="109"/>
    </row>
    <row r="14" spans="1:5" ht="12.75" hidden="1">
      <c r="A14" s="78" t="s">
        <v>93</v>
      </c>
      <c r="B14" s="79" t="s">
        <v>66</v>
      </c>
      <c r="C14" s="128" t="s">
        <v>103</v>
      </c>
      <c r="D14" s="129">
        <v>0</v>
      </c>
      <c r="E14" s="135"/>
    </row>
    <row r="15" spans="1:5" ht="12.75" hidden="1">
      <c r="A15" s="78" t="s">
        <v>93</v>
      </c>
      <c r="B15" s="79" t="s">
        <v>68</v>
      </c>
      <c r="C15" s="128" t="s">
        <v>104</v>
      </c>
      <c r="D15" s="129">
        <v>0</v>
      </c>
      <c r="E15" s="109"/>
    </row>
    <row r="16" spans="1:5" ht="12.75">
      <c r="A16" s="78"/>
      <c r="B16" s="79" t="s">
        <v>70</v>
      </c>
      <c r="C16" s="123" t="s">
        <v>105</v>
      </c>
      <c r="D16" s="291">
        <f>Competenza!F28</f>
        <v>0</v>
      </c>
      <c r="E16" s="109"/>
    </row>
    <row r="17" spans="1:5" ht="12.75">
      <c r="A17" s="78"/>
      <c r="B17" s="79" t="s">
        <v>63</v>
      </c>
      <c r="C17" s="123" t="s">
        <v>106</v>
      </c>
      <c r="D17" s="291">
        <f>SUM(Competenza!F29:F31)</f>
        <v>0</v>
      </c>
      <c r="E17" s="109"/>
    </row>
    <row r="18" spans="1:5" ht="12.75">
      <c r="A18" s="78" t="s">
        <v>63</v>
      </c>
      <c r="B18" s="79"/>
      <c r="C18" s="133" t="str">
        <f>Competenza!B35</f>
        <v>Finanziamenti da Enti locali o da altre istituzioni</v>
      </c>
      <c r="D18" s="136"/>
      <c r="E18" s="109"/>
    </row>
    <row r="19" spans="1:5" ht="12.75">
      <c r="A19" s="78"/>
      <c r="B19" s="79" t="s">
        <v>66</v>
      </c>
      <c r="C19" s="137" t="s">
        <v>67</v>
      </c>
      <c r="D19" s="138">
        <f>SUM(Competenza!F36:F44)</f>
        <v>0</v>
      </c>
      <c r="E19" s="109"/>
    </row>
    <row r="20" spans="1:5" ht="12.75">
      <c r="A20" s="78"/>
      <c r="B20" s="79" t="s">
        <v>68</v>
      </c>
      <c r="C20" s="137" t="s">
        <v>69</v>
      </c>
      <c r="D20" s="138">
        <f>Competenza!F45</f>
        <v>0</v>
      </c>
      <c r="E20" s="109"/>
    </row>
    <row r="21" spans="1:5" ht="12.75">
      <c r="A21" s="78"/>
      <c r="B21" s="79" t="s">
        <v>70</v>
      </c>
      <c r="C21" s="137" t="s">
        <v>71</v>
      </c>
      <c r="D21" s="138">
        <f>SUM(Competenza!F46:F48)</f>
        <v>0</v>
      </c>
      <c r="E21" s="139"/>
    </row>
    <row r="22" spans="1:5" ht="12.75">
      <c r="A22" s="78"/>
      <c r="B22" s="79" t="s">
        <v>63</v>
      </c>
      <c r="C22" s="137" t="s">
        <v>72</v>
      </c>
      <c r="D22" s="138">
        <f>Competenza!F49</f>
        <v>0</v>
      </c>
      <c r="E22" s="140"/>
    </row>
    <row r="23" spans="1:5" ht="12.75">
      <c r="A23" s="78"/>
      <c r="B23" s="79" t="s">
        <v>73</v>
      </c>
      <c r="C23" s="137" t="s">
        <v>74</v>
      </c>
      <c r="D23" s="138">
        <f>SUM(Competenza!F50:F52)</f>
        <v>0</v>
      </c>
      <c r="E23" s="141"/>
    </row>
    <row r="24" spans="1:5" ht="12.75">
      <c r="A24" s="78"/>
      <c r="B24" s="79" t="s">
        <v>75</v>
      </c>
      <c r="C24" s="137" t="s">
        <v>76</v>
      </c>
      <c r="D24" s="138">
        <f>SUM(Competenza!F53:F55)</f>
        <v>0</v>
      </c>
      <c r="E24" s="109"/>
    </row>
    <row r="25" spans="1:5" ht="12.75">
      <c r="A25" s="78" t="s">
        <v>73</v>
      </c>
      <c r="B25" s="79" t="s">
        <v>93</v>
      </c>
      <c r="C25" s="142" t="str">
        <f>Competenza!B59</f>
        <v>Contributi da famiglie</v>
      </c>
      <c r="D25" s="124" t="s">
        <v>93</v>
      </c>
      <c r="E25" s="109"/>
    </row>
    <row r="26" spans="1:5" ht="12.75">
      <c r="A26" s="78" t="s">
        <v>93</v>
      </c>
      <c r="B26" s="79" t="s">
        <v>66</v>
      </c>
      <c r="C26" s="123" t="s">
        <v>105</v>
      </c>
      <c r="D26" s="124">
        <f>SUM(Competenza!G61:G63)+Competenza!G67</f>
        <v>0</v>
      </c>
      <c r="E26" s="109"/>
    </row>
    <row r="27" spans="1:5" ht="12.75">
      <c r="A27" s="78" t="s">
        <v>93</v>
      </c>
      <c r="B27" s="79" t="s">
        <v>68</v>
      </c>
      <c r="C27" s="123" t="s">
        <v>106</v>
      </c>
      <c r="D27" s="124">
        <f>SUM(Competenza!G64:G66)</f>
        <v>0</v>
      </c>
      <c r="E27" s="139"/>
    </row>
    <row r="28" spans="1:5" ht="12.75">
      <c r="A28" s="78" t="s">
        <v>75</v>
      </c>
      <c r="B28" s="79" t="s">
        <v>93</v>
      </c>
      <c r="C28" s="142" t="s">
        <v>107</v>
      </c>
      <c r="D28" s="124" t="s">
        <v>93</v>
      </c>
      <c r="E28" s="109"/>
    </row>
    <row r="29" spans="1:5" ht="12.75" hidden="1">
      <c r="A29" s="78"/>
      <c r="B29" s="79" t="s">
        <v>66</v>
      </c>
      <c r="C29" s="128" t="s">
        <v>108</v>
      </c>
      <c r="D29" s="129">
        <v>0</v>
      </c>
      <c r="E29" s="109"/>
    </row>
    <row r="30" spans="1:5" ht="12.75" hidden="1">
      <c r="A30" s="78"/>
      <c r="B30" s="79" t="s">
        <v>68</v>
      </c>
      <c r="C30" s="128" t="s">
        <v>109</v>
      </c>
      <c r="D30" s="129">
        <v>0</v>
      </c>
      <c r="E30" s="109"/>
    </row>
    <row r="31" spans="1:5" ht="12.75" hidden="1">
      <c r="A31" s="78"/>
      <c r="B31" s="79" t="s">
        <v>70</v>
      </c>
      <c r="C31" s="128" t="s">
        <v>110</v>
      </c>
      <c r="D31" s="129">
        <v>0</v>
      </c>
      <c r="E31" s="109"/>
    </row>
    <row r="32" spans="1:5" ht="12.75" hidden="1">
      <c r="A32" s="78"/>
      <c r="B32" s="79" t="s">
        <v>63</v>
      </c>
      <c r="C32" s="128" t="s">
        <v>111</v>
      </c>
      <c r="D32" s="129">
        <v>0</v>
      </c>
      <c r="E32" s="109"/>
    </row>
    <row r="33" spans="1:5" ht="12.75">
      <c r="A33" s="78" t="s">
        <v>82</v>
      </c>
      <c r="B33" s="79" t="s">
        <v>93</v>
      </c>
      <c r="C33" s="142" t="str">
        <f>Competenza!B70</f>
        <v>Altre entrate</v>
      </c>
      <c r="D33" s="136"/>
      <c r="E33" s="109"/>
    </row>
    <row r="34" spans="1:5" ht="12.75">
      <c r="A34" s="73"/>
      <c r="B34" s="79" t="s">
        <v>66</v>
      </c>
      <c r="C34" s="137" t="s">
        <v>84</v>
      </c>
      <c r="D34" s="124">
        <f>SUM(Competenza!F71:F73)</f>
        <v>0</v>
      </c>
      <c r="E34" s="139"/>
    </row>
    <row r="35" spans="1:5" ht="12.75" hidden="1">
      <c r="A35" s="73"/>
      <c r="B35" s="79" t="s">
        <v>68</v>
      </c>
      <c r="C35" s="137" t="s">
        <v>112</v>
      </c>
      <c r="D35" s="129">
        <v>0</v>
      </c>
      <c r="E35" s="109"/>
    </row>
    <row r="36" spans="1:5" ht="12.75" hidden="1">
      <c r="A36" s="73"/>
      <c r="B36" s="79" t="s">
        <v>70</v>
      </c>
      <c r="C36" s="137" t="s">
        <v>113</v>
      </c>
      <c r="D36" s="129">
        <v>0</v>
      </c>
      <c r="E36" s="109"/>
    </row>
    <row r="37" spans="1:5" ht="13.5" thickBot="1">
      <c r="A37" s="79"/>
      <c r="B37" s="79" t="s">
        <v>63</v>
      </c>
      <c r="C37" s="137" t="s">
        <v>114</v>
      </c>
      <c r="D37" s="291">
        <f>SUM(Competenza!F74:F75)</f>
        <v>0</v>
      </c>
      <c r="E37" s="109"/>
    </row>
    <row r="38" spans="1:5" ht="12.75" hidden="1">
      <c r="A38" s="73" t="s">
        <v>115</v>
      </c>
      <c r="B38" s="143"/>
      <c r="C38" s="144" t="s">
        <v>116</v>
      </c>
      <c r="D38" s="145"/>
      <c r="E38" s="109"/>
    </row>
    <row r="39" spans="1:5" ht="12.75" hidden="1">
      <c r="A39" s="73"/>
      <c r="B39" s="143" t="s">
        <v>66</v>
      </c>
      <c r="C39" s="137" t="s">
        <v>117</v>
      </c>
      <c r="D39" s="129">
        <v>0</v>
      </c>
      <c r="E39" s="109"/>
    </row>
    <row r="40" spans="1:5" ht="13.5" hidden="1" thickBot="1">
      <c r="A40" s="147"/>
      <c r="B40" s="148" t="s">
        <v>68</v>
      </c>
      <c r="C40" s="149" t="s">
        <v>118</v>
      </c>
      <c r="D40" s="129">
        <v>0</v>
      </c>
      <c r="E40" s="109"/>
    </row>
    <row r="41" spans="1:5" ht="13.5" thickBot="1">
      <c r="A41" s="295"/>
      <c r="B41" s="296" t="s">
        <v>93</v>
      </c>
      <c r="C41" s="297" t="s">
        <v>119</v>
      </c>
      <c r="D41" s="153">
        <f>SUM(D5:D40)</f>
        <v>222248.69</v>
      </c>
      <c r="E41" s="126"/>
    </row>
    <row r="42" spans="1:5" ht="12.75">
      <c r="A42" s="150"/>
      <c r="B42" s="151"/>
      <c r="C42" s="152"/>
      <c r="D42" s="298"/>
      <c r="E42" s="126"/>
    </row>
    <row r="43" spans="1:5" ht="13.5" thickBot="1">
      <c r="A43" s="154"/>
      <c r="B43" s="302" t="s">
        <v>93</v>
      </c>
      <c r="C43" s="118"/>
      <c r="D43" s="155"/>
      <c r="E43" s="109"/>
    </row>
    <row r="44" spans="1:5" ht="13.5" thickBot="1">
      <c r="A44" s="299" t="s">
        <v>90</v>
      </c>
      <c r="B44" s="300" t="s">
        <v>92</v>
      </c>
      <c r="C44" s="304" t="s">
        <v>176</v>
      </c>
      <c r="D44" s="303" t="s">
        <v>91</v>
      </c>
      <c r="E44" s="156"/>
    </row>
    <row r="45" spans="1:5" ht="12.75">
      <c r="A45" s="157" t="s">
        <v>120</v>
      </c>
      <c r="B45" s="158" t="s">
        <v>93</v>
      </c>
      <c r="C45" s="159" t="s">
        <v>121</v>
      </c>
      <c r="D45" s="160"/>
      <c r="E45" s="161"/>
    </row>
    <row r="46" spans="1:5" ht="12.75">
      <c r="A46" s="78" t="s">
        <v>93</v>
      </c>
      <c r="B46" s="310" t="str">
        <f>'Avanzo di Amministrazione'!B40</f>
        <v>A01</v>
      </c>
      <c r="C46" s="162" t="s">
        <v>122</v>
      </c>
      <c r="D46" s="138">
        <f>Competenza!E80</f>
        <v>114992.85</v>
      </c>
      <c r="E46" s="161"/>
    </row>
    <row r="47" spans="1:10" ht="12.75">
      <c r="A47" s="78" t="s">
        <v>93</v>
      </c>
      <c r="B47" s="310" t="str">
        <f>'Avanzo di Amministrazione'!B41</f>
        <v>A02</v>
      </c>
      <c r="C47" s="162" t="s">
        <v>123</v>
      </c>
      <c r="D47" s="138">
        <f>Competenza!E81</f>
        <v>52604.57000000001</v>
      </c>
      <c r="E47" s="161"/>
      <c r="J47" s="365"/>
    </row>
    <row r="48" spans="1:10" ht="12.75">
      <c r="A48" s="78" t="s">
        <v>93</v>
      </c>
      <c r="B48" s="310" t="str">
        <f>'Avanzo di Amministrazione'!B42</f>
        <v>A03</v>
      </c>
      <c r="C48" s="123" t="s">
        <v>124</v>
      </c>
      <c r="D48" s="138">
        <f>Competenza!E82</f>
        <v>0</v>
      </c>
      <c r="E48" s="163"/>
      <c r="F48" s="257"/>
      <c r="G48" s="215"/>
      <c r="H48" s="258"/>
      <c r="I48" s="258"/>
      <c r="J48" s="259"/>
    </row>
    <row r="49" spans="1:10" ht="12.75">
      <c r="A49" s="78" t="s">
        <v>93</v>
      </c>
      <c r="B49" s="310" t="str">
        <f>'Avanzo di Amministrazione'!B43</f>
        <v>A04</v>
      </c>
      <c r="C49" s="123" t="s">
        <v>126</v>
      </c>
      <c r="D49" s="138">
        <f>Competenza!E83</f>
        <v>0</v>
      </c>
      <c r="E49" s="161"/>
      <c r="F49" s="545"/>
      <c r="G49" s="260"/>
      <c r="H49" s="261"/>
      <c r="I49" s="262"/>
      <c r="J49" s="263"/>
    </row>
    <row r="50" spans="1:10" ht="12.75">
      <c r="A50" s="78"/>
      <c r="B50" s="239" t="str">
        <f>'Avanzo di Amministrazione'!B44</f>
        <v>A05</v>
      </c>
      <c r="C50" s="123" t="s">
        <v>127</v>
      </c>
      <c r="D50" s="138">
        <f>Competenza!E84</f>
        <v>0</v>
      </c>
      <c r="E50" s="161"/>
      <c r="F50" s="546"/>
      <c r="G50" s="264"/>
      <c r="H50" s="261"/>
      <c r="I50" s="265"/>
      <c r="J50" s="263"/>
    </row>
    <row r="51" spans="1:10" ht="12.75">
      <c r="A51" s="78" t="s">
        <v>128</v>
      </c>
      <c r="B51" s="240"/>
      <c r="C51" s="127" t="s">
        <v>129</v>
      </c>
      <c r="D51" s="305"/>
      <c r="E51" s="166"/>
      <c r="F51" s="546"/>
      <c r="G51" s="264"/>
      <c r="H51" s="261"/>
      <c r="I51" s="265"/>
      <c r="J51" s="263"/>
    </row>
    <row r="52" spans="1:10" ht="12.75">
      <c r="A52" s="78"/>
      <c r="B52" s="310" t="str">
        <f>'Avanzo di Amministrazione'!B45</f>
        <v>P05</v>
      </c>
      <c r="C52" s="318" t="str">
        <f>Dati!B33</f>
        <v>BIBLIOTECA</v>
      </c>
      <c r="D52" s="305">
        <f>Competenza!E85</f>
        <v>1768.54</v>
      </c>
      <c r="E52" s="167"/>
      <c r="F52" s="546"/>
      <c r="G52" s="264"/>
      <c r="H52" s="261"/>
      <c r="I52" s="265"/>
      <c r="J52" s="263"/>
    </row>
    <row r="53" spans="1:10" ht="12.75">
      <c r="A53" s="78"/>
      <c r="B53" s="310" t="str">
        <f>'Avanzo di Amministrazione'!B46</f>
        <v>P06</v>
      </c>
      <c r="C53" s="318" t="str">
        <f>Dati!B34</f>
        <v>EDUCAZIONE ALLA SICUREZZA NELLA SCUOLA</v>
      </c>
      <c r="D53" s="305">
        <f>Competenza!E86</f>
        <v>3894.89</v>
      </c>
      <c r="E53" s="161"/>
      <c r="F53" s="546"/>
      <c r="G53" s="264"/>
      <c r="H53" s="261"/>
      <c r="I53" s="265"/>
      <c r="J53" s="263"/>
    </row>
    <row r="54" spans="1:10" ht="12.75">
      <c r="A54" s="78"/>
      <c r="B54" s="310" t="str">
        <f>'Avanzo di Amministrazione'!B47</f>
        <v>P08</v>
      </c>
      <c r="C54" s="318" t="str">
        <f>Dati!B35</f>
        <v>FORMAZIONE E AGGIORNAMENTO</v>
      </c>
      <c r="D54" s="305">
        <f>Competenza!E87</f>
        <v>4038.88</v>
      </c>
      <c r="E54" s="168"/>
      <c r="F54" s="546"/>
      <c r="G54" s="264"/>
      <c r="H54" s="261"/>
      <c r="I54" s="265"/>
      <c r="J54" s="263"/>
    </row>
    <row r="55" spans="1:10" ht="12.75">
      <c r="A55" s="78"/>
      <c r="B55" s="310" t="str">
        <f>'Avanzo di Amministrazione'!B48</f>
        <v> </v>
      </c>
      <c r="C55" s="318" t="str">
        <f>Dati!B36</f>
        <v> </v>
      </c>
      <c r="D55" s="305">
        <f>Competenza!E88</f>
        <v>0</v>
      </c>
      <c r="E55" s="168"/>
      <c r="F55" s="546"/>
      <c r="G55" s="264"/>
      <c r="H55" s="261"/>
      <c r="I55" s="265"/>
      <c r="J55" s="263"/>
    </row>
    <row r="56" spans="1:10" ht="12.75">
      <c r="A56" s="78"/>
      <c r="B56" s="310" t="str">
        <f>'Avanzo di Amministrazione'!B49</f>
        <v> </v>
      </c>
      <c r="C56" s="318" t="str">
        <f>Dati!B37</f>
        <v> </v>
      </c>
      <c r="D56" s="305">
        <f>Competenza!E89</f>
        <v>0</v>
      </c>
      <c r="E56" s="168"/>
      <c r="F56" s="546"/>
      <c r="G56" s="264"/>
      <c r="H56" s="261"/>
      <c r="I56" s="265"/>
      <c r="J56" s="263"/>
    </row>
    <row r="57" spans="1:10" ht="12.75">
      <c r="A57" s="78"/>
      <c r="B57" s="310" t="str">
        <f>'Avanzo di Amministrazione'!B50</f>
        <v> </v>
      </c>
      <c r="C57" s="318" t="str">
        <f>Dati!B38</f>
        <v> </v>
      </c>
      <c r="D57" s="305">
        <f>Competenza!E90</f>
        <v>0</v>
      </c>
      <c r="E57" s="168"/>
      <c r="F57" s="546"/>
      <c r="G57" s="264"/>
      <c r="H57" s="261"/>
      <c r="I57" s="265"/>
      <c r="J57" s="263"/>
    </row>
    <row r="58" spans="1:10" ht="12.75">
      <c r="A58" s="78"/>
      <c r="B58" s="310" t="str">
        <f>'Avanzo di Amministrazione'!B51</f>
        <v> </v>
      </c>
      <c r="C58" s="318" t="str">
        <f>Dati!B39</f>
        <v> </v>
      </c>
      <c r="D58" s="305">
        <f>Competenza!E91</f>
        <v>0</v>
      </c>
      <c r="E58" s="109"/>
      <c r="F58" s="546"/>
      <c r="G58" s="264"/>
      <c r="H58" s="261"/>
      <c r="I58" s="265"/>
      <c r="J58" s="263"/>
    </row>
    <row r="59" spans="1:10" ht="12.75">
      <c r="A59" s="78"/>
      <c r="B59" s="310" t="str">
        <f>'Avanzo di Amministrazione'!B52</f>
        <v>P55</v>
      </c>
      <c r="C59" s="318" t="str">
        <f>Dati!B40</f>
        <v>Demetarializzazione </v>
      </c>
      <c r="D59" s="305">
        <f>Competenza!E92</f>
        <v>4672.29</v>
      </c>
      <c r="E59" s="109"/>
      <c r="F59" s="546"/>
      <c r="G59" s="264"/>
      <c r="H59" s="261"/>
      <c r="I59" s="265"/>
      <c r="J59" s="263"/>
    </row>
    <row r="60" spans="1:10" ht="12.75">
      <c r="A60" s="78"/>
      <c r="B60" s="310" t="str">
        <f>'Avanzo di Amministrazione'!B53</f>
        <v> </v>
      </c>
      <c r="C60" s="318" t="str">
        <f>Dati!B41</f>
        <v> </v>
      </c>
      <c r="D60" s="305">
        <f>Competenza!E93</f>
        <v>0</v>
      </c>
      <c r="E60" s="109"/>
      <c r="F60" s="546"/>
      <c r="G60" s="264"/>
      <c r="H60" s="261"/>
      <c r="I60" s="265"/>
      <c r="J60" s="263"/>
    </row>
    <row r="61" spans="1:10" ht="12.75">
      <c r="A61" s="78"/>
      <c r="B61" s="310" t="str">
        <f>'Avanzo di Amministrazione'!B54</f>
        <v> </v>
      </c>
      <c r="C61" s="318" t="str">
        <f>Dati!B42</f>
        <v> </v>
      </c>
      <c r="D61" s="305">
        <f>Competenza!E94</f>
        <v>0</v>
      </c>
      <c r="E61" s="109"/>
      <c r="F61" s="546"/>
      <c r="G61" s="264"/>
      <c r="H61" s="261"/>
      <c r="I61" s="265"/>
      <c r="J61" s="263"/>
    </row>
    <row r="62" spans="1:10" ht="12.75">
      <c r="A62" s="78"/>
      <c r="B62" s="310" t="str">
        <f>'Avanzo di Amministrazione'!B55</f>
        <v> </v>
      </c>
      <c r="C62" s="318" t="str">
        <f>Dati!B43</f>
        <v> </v>
      </c>
      <c r="D62" s="305">
        <f>Competenza!E95</f>
        <v>0</v>
      </c>
      <c r="E62" s="109"/>
      <c r="F62" s="546"/>
      <c r="G62" s="264"/>
      <c r="H62" s="261"/>
      <c r="I62" s="265"/>
      <c r="J62" s="263"/>
    </row>
    <row r="63" spans="1:10" ht="12.75">
      <c r="A63" s="78"/>
      <c r="B63" s="310" t="str">
        <f>'Avanzo di Amministrazione'!B56</f>
        <v> </v>
      </c>
      <c r="C63" s="318" t="str">
        <f>Dati!B44</f>
        <v> </v>
      </c>
      <c r="D63" s="305">
        <f>Competenza!E96</f>
        <v>0</v>
      </c>
      <c r="E63" s="109"/>
      <c r="F63" s="546"/>
      <c r="G63" s="264"/>
      <c r="H63" s="261"/>
      <c r="I63" s="265"/>
      <c r="J63" s="263"/>
    </row>
    <row r="64" spans="1:10" ht="12.75">
      <c r="A64" s="78"/>
      <c r="B64" s="310" t="str">
        <f>'Avanzo di Amministrazione'!B57</f>
        <v> </v>
      </c>
      <c r="C64" s="318" t="str">
        <f>Dati!B45</f>
        <v> </v>
      </c>
      <c r="D64" s="305">
        <f>Competenza!E97</f>
        <v>0</v>
      </c>
      <c r="E64" s="109"/>
      <c r="F64" s="546"/>
      <c r="G64" s="264"/>
      <c r="H64" s="261"/>
      <c r="I64" s="265"/>
      <c r="J64" s="263"/>
    </row>
    <row r="65" spans="1:10" ht="12.75">
      <c r="A65" s="78"/>
      <c r="B65" s="310" t="str">
        <f>'Avanzo di Amministrazione'!B58</f>
        <v> </v>
      </c>
      <c r="C65" s="318" t="str">
        <f>Dati!B46</f>
        <v> </v>
      </c>
      <c r="D65" s="305">
        <f>Competenza!E98</f>
        <v>0</v>
      </c>
      <c r="E65" s="109"/>
      <c r="F65" s="547"/>
      <c r="G65" s="266"/>
      <c r="H65" s="266"/>
      <c r="I65" s="267"/>
      <c r="J65" s="263"/>
    </row>
    <row r="66" spans="1:10" ht="12.75">
      <c r="A66" s="78"/>
      <c r="B66" s="310" t="str">
        <f>'Avanzo di Amministrazione'!B59</f>
        <v> </v>
      </c>
      <c r="C66" s="318" t="str">
        <f>Dati!B47</f>
        <v> </v>
      </c>
      <c r="D66" s="305">
        <f>Competenza!E99</f>
        <v>0</v>
      </c>
      <c r="E66" s="109"/>
      <c r="F66" s="103"/>
      <c r="G66" s="43">
        <f>SUM(G49:G65)</f>
        <v>0</v>
      </c>
      <c r="H66" s="43">
        <f>SUM(H49:H65)</f>
        <v>0</v>
      </c>
      <c r="I66" s="43">
        <f>SUM(I49:I65)</f>
        <v>0</v>
      </c>
      <c r="J66" s="169"/>
    </row>
    <row r="67" spans="1:10" ht="12.75">
      <c r="A67" s="78"/>
      <c r="B67" s="310" t="str">
        <f>'Avanzo di Amministrazione'!B60</f>
        <v> </v>
      </c>
      <c r="C67" s="318" t="str">
        <f>Dati!B48</f>
        <v> </v>
      </c>
      <c r="D67" s="305">
        <f>Competenza!E100</f>
        <v>0</v>
      </c>
      <c r="E67" s="109"/>
      <c r="F67" s="103"/>
      <c r="G67" s="103"/>
      <c r="H67" s="103"/>
      <c r="I67" s="268">
        <f>D48-I66</f>
        <v>0</v>
      </c>
      <c r="J67" s="103"/>
    </row>
    <row r="68" spans="1:10" ht="12.75">
      <c r="A68" s="78"/>
      <c r="B68" s="310" t="str">
        <f>'Avanzo di Amministrazione'!B61</f>
        <v> </v>
      </c>
      <c r="C68" s="318" t="str">
        <f>Dati!B49</f>
        <v> </v>
      </c>
      <c r="D68" s="305">
        <f>Competenza!E101</f>
        <v>0</v>
      </c>
      <c r="E68" s="109"/>
      <c r="F68" s="103"/>
      <c r="G68" s="103"/>
      <c r="H68" s="103"/>
      <c r="I68" s="269"/>
      <c r="J68" s="103"/>
    </row>
    <row r="69" spans="1:5" ht="12.75">
      <c r="A69" s="78"/>
      <c r="B69" s="310" t="str">
        <f>'Avanzo di Amministrazione'!B62</f>
        <v> </v>
      </c>
      <c r="C69" s="318" t="str">
        <f>Dati!B50</f>
        <v> </v>
      </c>
      <c r="D69" s="305">
        <f>Competenza!E102</f>
        <v>0</v>
      </c>
      <c r="E69" s="109"/>
    </row>
    <row r="70" spans="1:5" ht="12.75">
      <c r="A70" s="78"/>
      <c r="B70" s="310" t="str">
        <f>'Avanzo di Amministrazione'!B63</f>
        <v>P67</v>
      </c>
      <c r="C70" s="420" t="str">
        <f>Dati!B51</f>
        <v>Progetto Infanzia</v>
      </c>
      <c r="D70" s="305">
        <f>Competenza!E103</f>
        <v>1000</v>
      </c>
      <c r="E70" s="109"/>
    </row>
    <row r="71" spans="1:5" ht="41.25" customHeight="1">
      <c r="A71" s="78"/>
      <c r="B71" s="310" t="str">
        <f>'Avanzo di Amministrazione'!B64</f>
        <v>P68</v>
      </c>
      <c r="C71" s="421" t="str">
        <f>Dati!B52</f>
        <v>Progetto Primaria</v>
      </c>
      <c r="D71" s="305">
        <f>Competenza!E104</f>
        <v>1000</v>
      </c>
      <c r="E71" s="109"/>
    </row>
    <row r="72" spans="1:5" ht="12.75">
      <c r="A72" s="78"/>
      <c r="B72" s="310" t="str">
        <f>'Avanzo di Amministrazione'!B65</f>
        <v>P69</v>
      </c>
      <c r="C72" s="420" t="str">
        <f>Dati!B53</f>
        <v>Progetto secondaria</v>
      </c>
      <c r="D72" s="305">
        <f>Competenza!E105</f>
        <v>1000</v>
      </c>
      <c r="E72" s="109"/>
    </row>
    <row r="73" spans="1:5" ht="12.75">
      <c r="A73" s="78"/>
      <c r="B73" s="310" t="str">
        <f>'Avanzo di Amministrazione'!B66</f>
        <v>P71</v>
      </c>
      <c r="C73" s="318" t="str">
        <f>Dati!B54</f>
        <v>Allestimento aule DA nei tre plessi</v>
      </c>
      <c r="D73" s="305">
        <f>Competenza!E106</f>
        <v>1500</v>
      </c>
      <c r="E73" s="109"/>
    </row>
    <row r="74" spans="1:5" ht="12.75">
      <c r="A74" s="78"/>
      <c r="B74" s="310" t="s">
        <v>247</v>
      </c>
      <c r="C74" s="318" t="str">
        <f>Dati!B55</f>
        <v>Pon fse "Inclusione sociale"</v>
      </c>
      <c r="D74" s="305">
        <f>Competenza!E107</f>
        <v>35574</v>
      </c>
      <c r="E74" s="109"/>
    </row>
    <row r="75" spans="1:5" ht="12.75">
      <c r="A75" s="78" t="s">
        <v>130</v>
      </c>
      <c r="B75" s="79" t="s">
        <v>93</v>
      </c>
      <c r="C75" s="170" t="s">
        <v>131</v>
      </c>
      <c r="D75" s="138" t="s">
        <v>93</v>
      </c>
      <c r="E75" s="109"/>
    </row>
    <row r="76" spans="1:5" ht="12.75" hidden="1">
      <c r="A76" s="78"/>
      <c r="B76" s="79" t="s">
        <v>132</v>
      </c>
      <c r="C76" s="123" t="s">
        <v>108</v>
      </c>
      <c r="D76" s="138">
        <f>D29</f>
        <v>0</v>
      </c>
      <c r="E76" s="109"/>
    </row>
    <row r="77" spans="1:5" ht="12.75" hidden="1">
      <c r="A77" s="78"/>
      <c r="B77" s="79" t="s">
        <v>133</v>
      </c>
      <c r="C77" s="123" t="s">
        <v>109</v>
      </c>
      <c r="D77" s="138">
        <f>D30</f>
        <v>0</v>
      </c>
      <c r="E77" s="109"/>
    </row>
    <row r="78" spans="1:5" ht="12.75" hidden="1">
      <c r="A78" s="78"/>
      <c r="B78" s="79" t="s">
        <v>134</v>
      </c>
      <c r="C78" s="162" t="s">
        <v>110</v>
      </c>
      <c r="D78" s="138">
        <f>D31</f>
        <v>0</v>
      </c>
      <c r="E78" s="109"/>
    </row>
    <row r="79" spans="1:5" ht="12.75" hidden="1">
      <c r="A79" s="78"/>
      <c r="B79" s="79" t="s">
        <v>135</v>
      </c>
      <c r="C79" s="162" t="s">
        <v>111</v>
      </c>
      <c r="D79" s="138">
        <f>D32</f>
        <v>0</v>
      </c>
      <c r="E79" s="109"/>
    </row>
    <row r="80" spans="1:5" ht="12.75">
      <c r="A80" s="78" t="s">
        <v>136</v>
      </c>
      <c r="B80" s="79" t="s">
        <v>93</v>
      </c>
      <c r="C80" s="171" t="s">
        <v>137</v>
      </c>
      <c r="D80" s="138"/>
      <c r="E80" s="109"/>
    </row>
    <row r="81" spans="1:5" ht="13.5" thickBot="1">
      <c r="A81" s="78" t="s">
        <v>93</v>
      </c>
      <c r="B81" s="79" t="s">
        <v>88</v>
      </c>
      <c r="C81" s="123" t="s">
        <v>137</v>
      </c>
      <c r="D81" s="138">
        <f>Competenza!E108</f>
        <v>202.67</v>
      </c>
      <c r="E81" s="109"/>
    </row>
    <row r="82" spans="1:4" ht="13.5" thickBot="1">
      <c r="A82" s="295"/>
      <c r="B82" s="296"/>
      <c r="C82" s="297" t="s">
        <v>138</v>
      </c>
      <c r="D82" s="153">
        <f>SUM(D44:D81)</f>
        <v>222248.69000000006</v>
      </c>
    </row>
    <row r="83" spans="1:6" ht="13.5" thickBot="1">
      <c r="A83" s="147" t="s">
        <v>139</v>
      </c>
      <c r="B83" s="148" t="s">
        <v>290</v>
      </c>
      <c r="C83" s="164" t="s">
        <v>140</v>
      </c>
      <c r="D83" s="153">
        <f>Competenza!E109</f>
        <v>0</v>
      </c>
      <c r="E83" s="163" t="s">
        <v>125</v>
      </c>
      <c r="F83" s="319">
        <f>D41-D82</f>
        <v>0</v>
      </c>
    </row>
    <row r="84" spans="1:6" ht="13.5" thickBot="1">
      <c r="A84" s="295"/>
      <c r="B84" s="296"/>
      <c r="C84" s="297" t="s">
        <v>141</v>
      </c>
      <c r="D84" s="153">
        <f>SUM(D82:D83)</f>
        <v>222248.69000000006</v>
      </c>
      <c r="E84" s="126">
        <f>D41-D84</f>
        <v>0</v>
      </c>
      <c r="F84" s="366" t="s">
        <v>37</v>
      </c>
    </row>
    <row r="85" spans="1:5" ht="12.75">
      <c r="A85" s="172"/>
      <c r="B85" s="103"/>
      <c r="C85" s="173"/>
      <c r="D85" s="169"/>
      <c r="E85" s="109"/>
    </row>
    <row r="86" spans="1:5" ht="12.75">
      <c r="A86" s="174"/>
      <c r="B86" s="117"/>
      <c r="C86" s="109"/>
      <c r="D86" s="175"/>
      <c r="E86" s="109"/>
    </row>
    <row r="87" spans="1:4" ht="12.75">
      <c r="A87" s="117"/>
      <c r="B87" s="117"/>
      <c r="C87" s="109"/>
      <c r="D87" s="109"/>
    </row>
    <row r="88" spans="1:4" ht="12.75">
      <c r="A88" s="117"/>
      <c r="B88" s="117"/>
      <c r="C88" s="176"/>
      <c r="D88" s="109"/>
    </row>
    <row r="89" spans="1:4" ht="12.75">
      <c r="A89" s="117"/>
      <c r="B89" s="117"/>
      <c r="C89" s="109"/>
      <c r="D89" s="109"/>
    </row>
    <row r="90" spans="3:4" ht="12.75">
      <c r="C90" s="114" t="s">
        <v>280</v>
      </c>
      <c r="D90" s="114" t="s">
        <v>279</v>
      </c>
    </row>
    <row r="91" ht="12.75">
      <c r="D91" s="114" t="s">
        <v>283</v>
      </c>
    </row>
    <row r="94" spans="3:4" ht="12.75">
      <c r="C94" s="114" t="s">
        <v>281</v>
      </c>
      <c r="D94" s="114" t="s">
        <v>282</v>
      </c>
    </row>
    <row r="95" ht="12.75">
      <c r="D95" s="114" t="s">
        <v>283</v>
      </c>
    </row>
    <row r="98" spans="3:5" ht="12.75">
      <c r="C98" s="114" t="s">
        <v>284</v>
      </c>
      <c r="D98" s="114" t="s">
        <v>286</v>
      </c>
      <c r="E98" t="s">
        <v>285</v>
      </c>
    </row>
    <row r="99" spans="3:5" ht="12.75">
      <c r="C99" s="114" t="s">
        <v>287</v>
      </c>
      <c r="D99" s="461" t="s">
        <v>288</v>
      </c>
      <c r="E99" s="326" t="s">
        <v>289</v>
      </c>
    </row>
  </sheetData>
  <sheetProtection/>
  <mergeCells count="2">
    <mergeCell ref="F49:F65"/>
    <mergeCell ref="D1:D3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scale="105" r:id="rId4"/>
  <rowBreaks count="1" manualBreakCount="1">
    <brk id="43" max="3" man="1"/>
  </rowBreaks>
  <legacyDrawing r:id="rId3"/>
  <oleObjects>
    <oleObject progId="Document" shapeId="4000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A1" sqref="A1:D19"/>
    </sheetView>
  </sheetViews>
  <sheetFormatPr defaultColWidth="9.140625" defaultRowHeight="12.75"/>
  <cols>
    <col min="1" max="1" width="17.140625" style="0" customWidth="1"/>
    <col min="2" max="2" width="27.7109375" style="0" customWidth="1"/>
  </cols>
  <sheetData>
    <row r="4" ht="12.75">
      <c r="A4" s="46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7"/>
  <sheetViews>
    <sheetView zoomScale="95" zoomScaleNormal="95" zoomScalePageLayoutView="0" workbookViewId="0" topLeftCell="A1">
      <selection activeCell="F4" sqref="F4"/>
    </sheetView>
  </sheetViews>
  <sheetFormatPr defaultColWidth="9.140625" defaultRowHeight="12.75"/>
  <cols>
    <col min="1" max="1" width="7.57421875" style="114" customWidth="1"/>
    <col min="2" max="2" width="25.421875" style="114" customWidth="1"/>
    <col min="3" max="3" width="12.28125" style="114" customWidth="1"/>
    <col min="4" max="5" width="12.421875" style="114" customWidth="1"/>
    <col min="6" max="6" width="13.00390625" style="114" customWidth="1"/>
    <col min="7" max="7" width="60.00390625" style="114" customWidth="1"/>
    <col min="8" max="8" width="6.00390625" style="0" customWidth="1"/>
  </cols>
  <sheetData>
    <row r="1" spans="1:8" ht="23.25">
      <c r="A1" s="307" t="s">
        <v>61</v>
      </c>
      <c r="B1" s="109"/>
      <c r="C1" s="19" t="str">
        <f>Dati!C1</f>
        <v>Programma Annuale 2018</v>
      </c>
      <c r="D1" s="109"/>
      <c r="E1" s="109"/>
      <c r="F1" s="109"/>
      <c r="G1" s="270" t="s">
        <v>89</v>
      </c>
      <c r="H1" s="18"/>
    </row>
    <row r="2" spans="1:8" ht="15">
      <c r="A2" s="212" t="str">
        <f>Dati!C3&amp;" "&amp;Dati!C4&amp;" - "&amp;Dati!C5&amp;" ("&amp;Dati!C6&amp;")"</f>
        <v>ISTITUTO COMPRENSIVO  GIOVANNI XXIII - CROTONE (KR)</v>
      </c>
      <c r="B2" s="256"/>
      <c r="C2" s="103"/>
      <c r="D2" s="259"/>
      <c r="E2" s="113"/>
      <c r="F2" s="109"/>
      <c r="H2" s="18"/>
    </row>
    <row r="3" spans="1:8" ht="17.25" customHeight="1">
      <c r="A3" s="109"/>
      <c r="B3" s="109"/>
      <c r="C3" s="62"/>
      <c r="D3" s="271" t="s">
        <v>245</v>
      </c>
      <c r="E3" s="272"/>
      <c r="F3" s="309"/>
      <c r="G3" s="362" t="s">
        <v>179</v>
      </c>
      <c r="H3" s="18"/>
    </row>
    <row r="4" spans="1:8" ht="12.75">
      <c r="A4" s="109"/>
      <c r="B4" s="274" t="s">
        <v>42</v>
      </c>
      <c r="C4" s="273" t="s">
        <v>268</v>
      </c>
      <c r="D4" s="274" t="s">
        <v>172</v>
      </c>
      <c r="E4" s="274" t="s">
        <v>171</v>
      </c>
      <c r="F4" s="275" t="s">
        <v>269</v>
      </c>
      <c r="G4" s="276" t="s">
        <v>170</v>
      </c>
      <c r="H4" s="18"/>
    </row>
    <row r="5" spans="1:8" ht="12.75" customHeight="1">
      <c r="A5" s="551" t="s">
        <v>173</v>
      </c>
      <c r="B5" s="416" t="s">
        <v>93</v>
      </c>
      <c r="C5" s="49">
        <v>0</v>
      </c>
      <c r="D5" s="277"/>
      <c r="E5" s="260"/>
      <c r="F5" s="262">
        <f aca="true" t="shared" si="0" ref="F5:F24">C5-D5+E5</f>
        <v>0</v>
      </c>
      <c r="G5" s="278" t="s">
        <v>93</v>
      </c>
      <c r="H5" s="18"/>
    </row>
    <row r="6" spans="1:8" ht="12.75" customHeight="1">
      <c r="A6" s="552"/>
      <c r="B6" s="416" t="s">
        <v>93</v>
      </c>
      <c r="C6" s="49">
        <v>0</v>
      </c>
      <c r="D6" s="279"/>
      <c r="E6" s="264"/>
      <c r="F6" s="265">
        <f t="shared" si="0"/>
        <v>0</v>
      </c>
      <c r="G6" s="280"/>
      <c r="H6" s="18"/>
    </row>
    <row r="7" spans="1:8" ht="12.75" customHeight="1">
      <c r="A7" s="552"/>
      <c r="B7" s="416" t="s">
        <v>93</v>
      </c>
      <c r="C7" s="49">
        <v>0</v>
      </c>
      <c r="D7" s="279">
        <v>0</v>
      </c>
      <c r="E7" s="264"/>
      <c r="F7" s="265">
        <f t="shared" si="0"/>
        <v>0</v>
      </c>
      <c r="G7" s="280"/>
      <c r="H7" s="18"/>
    </row>
    <row r="8" spans="1:8" ht="12.75" customHeight="1">
      <c r="A8" s="552"/>
      <c r="B8" s="416" t="s">
        <v>93</v>
      </c>
      <c r="C8" s="49">
        <v>0</v>
      </c>
      <c r="D8" s="279"/>
      <c r="E8" s="264"/>
      <c r="F8" s="265">
        <f t="shared" si="0"/>
        <v>0</v>
      </c>
      <c r="G8" s="280"/>
      <c r="H8" s="18"/>
    </row>
    <row r="9" spans="1:8" ht="12.75" customHeight="1">
      <c r="A9" s="552"/>
      <c r="B9" s="416" t="s">
        <v>222</v>
      </c>
      <c r="C9" s="48">
        <v>0</v>
      </c>
      <c r="D9" s="279"/>
      <c r="E9" s="264"/>
      <c r="F9" s="265">
        <f t="shared" si="0"/>
        <v>0</v>
      </c>
      <c r="G9" s="280" t="s">
        <v>93</v>
      </c>
      <c r="H9" s="18"/>
    </row>
    <row r="10" spans="1:8" ht="12.75" customHeight="1">
      <c r="A10" s="552"/>
      <c r="B10" s="415" t="s">
        <v>93</v>
      </c>
      <c r="C10" s="264"/>
      <c r="D10" s="279"/>
      <c r="E10" s="264"/>
      <c r="F10" s="265">
        <f t="shared" si="0"/>
        <v>0</v>
      </c>
      <c r="G10" s="280"/>
      <c r="H10" s="18"/>
    </row>
    <row r="11" spans="1:8" ht="12.75" customHeight="1">
      <c r="A11" s="552"/>
      <c r="B11" s="415" t="s">
        <v>93</v>
      </c>
      <c r="C11" s="264"/>
      <c r="D11" s="279"/>
      <c r="E11" s="264"/>
      <c r="F11" s="265">
        <f t="shared" si="0"/>
        <v>0</v>
      </c>
      <c r="G11" s="280"/>
      <c r="H11" s="18"/>
    </row>
    <row r="12" spans="1:8" ht="12.75" customHeight="1">
      <c r="A12" s="552"/>
      <c r="B12" s="415" t="s">
        <v>93</v>
      </c>
      <c r="C12" s="264"/>
      <c r="D12" s="279"/>
      <c r="E12" s="264"/>
      <c r="F12" s="265">
        <f t="shared" si="0"/>
        <v>0</v>
      </c>
      <c r="G12" s="280"/>
      <c r="H12" s="18"/>
    </row>
    <row r="13" spans="1:8" ht="12.75" customHeight="1">
      <c r="A13" s="552"/>
      <c r="B13" s="415" t="s">
        <v>93</v>
      </c>
      <c r="C13" s="264"/>
      <c r="D13" s="279"/>
      <c r="E13" s="264"/>
      <c r="F13" s="265">
        <f t="shared" si="0"/>
        <v>0</v>
      </c>
      <c r="G13" s="280"/>
      <c r="H13" s="18"/>
    </row>
    <row r="14" spans="1:8" ht="12.75" customHeight="1">
      <c r="A14" s="552"/>
      <c r="B14" s="415" t="s">
        <v>93</v>
      </c>
      <c r="C14" s="264"/>
      <c r="D14" s="279"/>
      <c r="E14" s="264"/>
      <c r="F14" s="265">
        <f t="shared" si="0"/>
        <v>0</v>
      </c>
      <c r="G14" s="280"/>
      <c r="H14" s="18"/>
    </row>
    <row r="15" spans="1:8" ht="12.75" customHeight="1">
      <c r="A15" s="552"/>
      <c r="B15" s="281" t="s">
        <v>93</v>
      </c>
      <c r="C15" s="264"/>
      <c r="D15" s="282"/>
      <c r="E15" s="264"/>
      <c r="F15" s="265">
        <f t="shared" si="0"/>
        <v>0</v>
      </c>
      <c r="G15" s="280"/>
      <c r="H15" s="18"/>
    </row>
    <row r="16" spans="1:8" ht="12.75" customHeight="1">
      <c r="A16" s="552"/>
      <c r="B16" s="415" t="s">
        <v>93</v>
      </c>
      <c r="C16" s="264"/>
      <c r="D16" s="279"/>
      <c r="E16" s="264"/>
      <c r="F16" s="265">
        <f t="shared" si="0"/>
        <v>0</v>
      </c>
      <c r="G16" s="280"/>
      <c r="H16" s="18"/>
    </row>
    <row r="17" spans="1:8" ht="12.75" customHeight="1">
      <c r="A17" s="553"/>
      <c r="B17" s="415" t="s">
        <v>93</v>
      </c>
      <c r="C17" s="264"/>
      <c r="D17" s="279"/>
      <c r="E17" s="264"/>
      <c r="F17" s="265">
        <f t="shared" si="0"/>
        <v>0</v>
      </c>
      <c r="G17" s="280"/>
      <c r="H17" s="18"/>
    </row>
    <row r="18" spans="1:8" ht="12.75" customHeight="1">
      <c r="A18" s="554"/>
      <c r="B18" s="415" t="s">
        <v>93</v>
      </c>
      <c r="C18" s="264"/>
      <c r="D18" s="279"/>
      <c r="E18" s="264"/>
      <c r="F18" s="265">
        <f t="shared" si="0"/>
        <v>0</v>
      </c>
      <c r="G18" s="280"/>
      <c r="H18" s="18"/>
    </row>
    <row r="19" spans="1:8" ht="12.75" customHeight="1">
      <c r="A19" s="554"/>
      <c r="B19" s="415" t="s">
        <v>93</v>
      </c>
      <c r="C19" s="264">
        <v>0</v>
      </c>
      <c r="D19" s="279"/>
      <c r="E19" s="264"/>
      <c r="F19" s="265">
        <f t="shared" si="0"/>
        <v>0</v>
      </c>
      <c r="G19" s="280"/>
      <c r="H19" s="18"/>
    </row>
    <row r="20" spans="1:8" ht="12.75" customHeight="1">
      <c r="A20" s="554"/>
      <c r="B20" s="415" t="s">
        <v>93</v>
      </c>
      <c r="C20" s="264">
        <v>0</v>
      </c>
      <c r="D20" s="279"/>
      <c r="E20" s="264"/>
      <c r="F20" s="265">
        <f t="shared" si="0"/>
        <v>0</v>
      </c>
      <c r="G20" s="280"/>
      <c r="H20" s="18"/>
    </row>
    <row r="21" spans="1:8" ht="12.75" customHeight="1">
      <c r="A21" s="554"/>
      <c r="B21" s="415" t="s">
        <v>93</v>
      </c>
      <c r="C21" s="264">
        <v>0</v>
      </c>
      <c r="D21" s="279"/>
      <c r="E21" s="264"/>
      <c r="F21" s="265">
        <f t="shared" si="0"/>
        <v>0</v>
      </c>
      <c r="G21" s="280"/>
      <c r="H21" s="18"/>
    </row>
    <row r="22" spans="1:8" ht="12.75" customHeight="1">
      <c r="A22" s="554"/>
      <c r="B22" s="415" t="s">
        <v>222</v>
      </c>
      <c r="C22" s="264">
        <v>0</v>
      </c>
      <c r="D22" s="279"/>
      <c r="E22" s="264"/>
      <c r="F22" s="265">
        <f t="shared" si="0"/>
        <v>0</v>
      </c>
      <c r="G22" s="280"/>
      <c r="H22" s="18"/>
    </row>
    <row r="23" spans="1:8" ht="12.75" customHeight="1">
      <c r="A23" s="554"/>
      <c r="B23" s="415" t="s">
        <v>93</v>
      </c>
      <c r="C23" s="264">
        <v>0</v>
      </c>
      <c r="D23" s="279"/>
      <c r="E23" s="264"/>
      <c r="F23" s="265">
        <f t="shared" si="0"/>
        <v>0</v>
      </c>
      <c r="G23" s="280"/>
      <c r="H23" s="18"/>
    </row>
    <row r="24" spans="1:8" ht="12.75" customHeight="1">
      <c r="A24" s="555"/>
      <c r="B24" s="146"/>
      <c r="C24" s="266"/>
      <c r="D24" s="283"/>
      <c r="E24" s="266"/>
      <c r="F24" s="284">
        <f t="shared" si="0"/>
        <v>0</v>
      </c>
      <c r="G24" s="285"/>
      <c r="H24" s="18"/>
    </row>
    <row r="25" spans="1:8" ht="15">
      <c r="A25" s="106" t="s">
        <v>24</v>
      </c>
      <c r="B25" s="106"/>
      <c r="C25" s="286">
        <f>SUM(C5:C24)</f>
        <v>0</v>
      </c>
      <c r="D25" s="287">
        <f>SUM(D5:D24)</f>
        <v>0</v>
      </c>
      <c r="E25" s="287">
        <f>SUM(E5:E24)</f>
        <v>0</v>
      </c>
      <c r="F25" s="286">
        <f>SUM(F5:F24)</f>
        <v>0</v>
      </c>
      <c r="G25" s="109"/>
      <c r="H25" s="18"/>
    </row>
    <row r="26" spans="1:8" ht="15">
      <c r="A26" s="109"/>
      <c r="B26" s="109"/>
      <c r="C26" s="288">
        <f>C25-'Mod. A'!D83</f>
        <v>0</v>
      </c>
      <c r="D26" s="287"/>
      <c r="E26" s="109"/>
      <c r="F26" s="290">
        <f>'Avanzo di Amministrazione'!E58</f>
        <v>0</v>
      </c>
      <c r="G26" s="18" t="s">
        <v>143</v>
      </c>
      <c r="H26" s="18"/>
    </row>
    <row r="27" spans="1:8" ht="15">
      <c r="A27" s="109"/>
      <c r="B27" s="109"/>
      <c r="C27" s="289" t="s">
        <v>180</v>
      </c>
      <c r="D27" s="109"/>
      <c r="E27" s="109"/>
      <c r="F27" s="286">
        <f>F25-F26</f>
        <v>0</v>
      </c>
      <c r="G27" s="18" t="s">
        <v>178</v>
      </c>
      <c r="H27" s="18"/>
    </row>
    <row r="28" spans="1:8" ht="12.75">
      <c r="A28" s="109"/>
      <c r="B28" s="109"/>
      <c r="C28" s="109"/>
      <c r="D28" s="109"/>
      <c r="E28" s="109"/>
      <c r="F28" s="109"/>
      <c r="G28" s="109"/>
      <c r="H28" s="18"/>
    </row>
    <row r="29" spans="1:8" ht="12.75">
      <c r="A29" s="109"/>
      <c r="B29" s="109"/>
      <c r="C29" s="109"/>
      <c r="D29" s="109"/>
      <c r="E29" s="109"/>
      <c r="F29" s="109"/>
      <c r="G29" s="109"/>
      <c r="H29" s="18"/>
    </row>
    <row r="30" spans="1:8" ht="12.75">
      <c r="A30" s="109"/>
      <c r="B30" s="109"/>
      <c r="C30" s="109"/>
      <c r="D30" s="109"/>
      <c r="E30" s="109"/>
      <c r="F30" s="109"/>
      <c r="G30" s="109"/>
      <c r="H30" s="18"/>
    </row>
    <row r="31" spans="1:8" ht="12.75">
      <c r="A31" s="109"/>
      <c r="B31" s="109"/>
      <c r="C31" s="109"/>
      <c r="D31" s="109"/>
      <c r="E31" s="109"/>
      <c r="F31" s="109"/>
      <c r="G31" s="109"/>
      <c r="H31" s="18"/>
    </row>
    <row r="32" spans="1:8" ht="12.75">
      <c r="A32" s="109"/>
      <c r="B32" s="109"/>
      <c r="C32" s="109"/>
      <c r="D32" s="109"/>
      <c r="E32" s="109"/>
      <c r="F32" s="109"/>
      <c r="G32" s="109"/>
      <c r="H32" s="18"/>
    </row>
    <row r="33" spans="1:8" ht="12.75">
      <c r="A33" s="109"/>
      <c r="B33" s="109"/>
      <c r="C33" s="109"/>
      <c r="D33" s="109"/>
      <c r="E33" s="109"/>
      <c r="F33" s="109"/>
      <c r="G33" s="109"/>
      <c r="H33" s="18"/>
    </row>
    <row r="34" spans="1:8" ht="12.75">
      <c r="A34" s="109"/>
      <c r="B34" s="109"/>
      <c r="C34" s="109"/>
      <c r="D34" s="109"/>
      <c r="E34" s="109"/>
      <c r="F34" s="109"/>
      <c r="G34" s="109"/>
      <c r="H34" s="18"/>
    </row>
    <row r="35" spans="1:8" ht="12.75">
      <c r="A35" s="109"/>
      <c r="B35" s="109"/>
      <c r="C35" s="109"/>
      <c r="D35" s="109"/>
      <c r="E35" s="109"/>
      <c r="F35" s="109"/>
      <c r="G35" s="109"/>
      <c r="H35" s="18"/>
    </row>
    <row r="36" spans="1:8" ht="12.75">
      <c r="A36" s="109"/>
      <c r="B36" s="109"/>
      <c r="C36" s="109"/>
      <c r="D36" s="109"/>
      <c r="E36" s="109"/>
      <c r="F36" s="109"/>
      <c r="G36" s="109"/>
      <c r="H36" s="18"/>
    </row>
    <row r="37" spans="1:8" ht="12.75">
      <c r="A37" s="109"/>
      <c r="B37" s="109"/>
      <c r="C37" s="109"/>
      <c r="D37" s="109"/>
      <c r="E37" s="109"/>
      <c r="F37" s="109"/>
      <c r="G37" s="109"/>
      <c r="H37" s="18"/>
    </row>
  </sheetData>
  <sheetProtection/>
  <mergeCells count="1">
    <mergeCell ref="A5:A24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landscape" paperSize="9" r:id="rId4"/>
  <headerFooter alignWithMargins="0">
    <oddFooter>&amp;CStampato in data &amp;D</oddFooter>
  </headerFooter>
  <drawing r:id="rId3"/>
  <legacyDrawing r:id="rId2"/>
  <oleObjects>
    <oleObject progId="Document" shapeId="6000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W4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2.421875" style="0" customWidth="1"/>
    <col min="3" max="3" width="9.57421875" style="0" customWidth="1"/>
    <col min="5" max="5" width="16.28125" style="0" customWidth="1"/>
    <col min="6" max="6" width="15.140625" style="0" customWidth="1"/>
    <col min="7" max="20" width="11.7109375" style="0" customWidth="1"/>
    <col min="21" max="21" width="9.28125" style="0" customWidth="1"/>
    <col min="22" max="22" width="13.00390625" style="0" customWidth="1"/>
    <col min="23" max="23" width="8.8515625" style="0" customWidth="1"/>
  </cols>
  <sheetData>
    <row r="1" spans="1:23" ht="23.25">
      <c r="A1" s="2" t="s">
        <v>12</v>
      </c>
      <c r="B1" s="18"/>
      <c r="C1" s="19" t="str">
        <f>Dati!C1</f>
        <v>Programma Annuale 2018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3.25">
      <c r="A2" s="213" t="str">
        <f>Dati!C3&amp;" "&amp;Dati!C4&amp;" - "&amp;Dati!C5&amp;" ("&amp;Dati!C6&amp;")"</f>
        <v>ISTITUTO COMPRENSIVO  GIOVANNI XXIII - CROTONE (KR)</v>
      </c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8" t="s">
        <v>52</v>
      </c>
      <c r="U2" s="18"/>
      <c r="V2" s="18"/>
      <c r="W2" s="18"/>
    </row>
    <row r="3" spans="1:23" ht="12.75">
      <c r="A3" s="18"/>
      <c r="B3" s="24"/>
      <c r="C3" s="24"/>
      <c r="D3" s="24"/>
      <c r="E3" s="22" t="s">
        <v>62</v>
      </c>
      <c r="F3" s="34" t="s">
        <v>56</v>
      </c>
      <c r="G3" s="34" t="s">
        <v>25</v>
      </c>
      <c r="H3" s="34" t="s">
        <v>26</v>
      </c>
      <c r="I3" s="34" t="s">
        <v>27</v>
      </c>
      <c r="J3" s="34" t="s">
        <v>28</v>
      </c>
      <c r="K3" s="34" t="s">
        <v>29</v>
      </c>
      <c r="L3" s="34" t="s">
        <v>30</v>
      </c>
      <c r="M3" s="34" t="s">
        <v>31</v>
      </c>
      <c r="N3" s="34" t="s">
        <v>32</v>
      </c>
      <c r="O3" s="34" t="s">
        <v>33</v>
      </c>
      <c r="P3" s="34" t="s">
        <v>34</v>
      </c>
      <c r="Q3" s="34" t="s">
        <v>35</v>
      </c>
      <c r="R3" s="34" t="s">
        <v>36</v>
      </c>
      <c r="S3" s="35" t="s">
        <v>37</v>
      </c>
      <c r="T3" s="199" t="s">
        <v>53</v>
      </c>
      <c r="U3" s="18"/>
      <c r="V3" s="18"/>
      <c r="W3" s="18"/>
    </row>
    <row r="4" spans="1:23" ht="12.75">
      <c r="A4" s="556" t="str">
        <f>Dati!A11</f>
        <v>Dati Comunicati da MIUR con Nota  del -2013 </v>
      </c>
      <c r="B4" s="40" t="str">
        <f>Dati!B12</f>
        <v>Supplenze brevi e saltuarie</v>
      </c>
      <c r="C4" s="24"/>
      <c r="D4" s="24"/>
      <c r="E4" s="46" t="str">
        <f>Dati!D12</f>
        <v>D.M. 21/2007</v>
      </c>
      <c r="F4" s="197">
        <f>Dati!E12</f>
        <v>0</v>
      </c>
      <c r="G4" s="194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6"/>
      <c r="S4" s="7">
        <f>SUM(G4:R4)</f>
        <v>0</v>
      </c>
      <c r="T4" s="200">
        <f>IF(F4&lt;S4:S4,"ERRORE",F4-S4)</f>
        <v>0</v>
      </c>
      <c r="U4" s="18" t="str">
        <f>B4</f>
        <v>Supplenze brevi e saltuarie</v>
      </c>
      <c r="V4" s="18"/>
      <c r="W4" s="18"/>
    </row>
    <row r="5" spans="1:23" ht="12.75">
      <c r="A5" s="556"/>
      <c r="B5" s="41" t="str">
        <f>Dati!B13</f>
        <v>Servizi di pulizia (Gennaio-Giugno 2018)</v>
      </c>
      <c r="C5" s="29"/>
      <c r="D5" s="29"/>
      <c r="E5" s="42"/>
      <c r="F5" s="6">
        <f>Dati!E13</f>
        <v>29564.53</v>
      </c>
      <c r="G5" s="380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11"/>
      <c r="S5" s="7">
        <f>SUM(G5:R5)</f>
        <v>0</v>
      </c>
      <c r="T5" s="200">
        <f>IF(F5&lt;S5:S5,"ERRORE",F5-S5)</f>
        <v>29564.53</v>
      </c>
      <c r="U5" s="18" t="str">
        <f>B5</f>
        <v>Servizi di pulizia (Gennaio-Giugno 2018)</v>
      </c>
      <c r="V5" s="18"/>
      <c r="W5" s="18"/>
    </row>
    <row r="6" spans="1:23" ht="12.75">
      <c r="A6" s="556"/>
      <c r="B6" s="169" t="str">
        <f>Dati!B14</f>
        <v>Quota fissa per istituto</v>
      </c>
      <c r="C6" s="18"/>
      <c r="D6" s="18"/>
      <c r="E6" s="558" t="str">
        <f>Dati!D14</f>
        <v>Tab. 2 Quadro A D.M. 21/2007</v>
      </c>
      <c r="F6" s="561">
        <f>SUM(Dati!E14:E18)</f>
        <v>14007.68</v>
      </c>
      <c r="G6" s="565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71"/>
      <c r="S6" s="574">
        <f>SUM(G6:R9)</f>
        <v>0</v>
      </c>
      <c r="T6" s="570">
        <f>IF(F6&lt;S6:S6,"ERRORE",F6-S6)</f>
        <v>14007.68</v>
      </c>
      <c r="U6" s="18"/>
      <c r="V6" s="18"/>
      <c r="W6" s="18"/>
    </row>
    <row r="7" spans="1:23" ht="12.75">
      <c r="A7" s="556"/>
      <c r="B7" s="169" t="str">
        <f>Dati!B15</f>
        <v>Quota per sede aggiuntiva</v>
      </c>
      <c r="C7" s="18"/>
      <c r="D7" s="18"/>
      <c r="E7" s="559"/>
      <c r="F7" s="515"/>
      <c r="G7" s="566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72"/>
      <c r="S7" s="515"/>
      <c r="T7" s="570"/>
      <c r="U7" s="568" t="s">
        <v>206</v>
      </c>
      <c r="V7" s="569"/>
      <c r="W7" s="569"/>
    </row>
    <row r="8" spans="1:23" ht="12.75">
      <c r="A8" s="556"/>
      <c r="B8" s="169" t="str">
        <f>Dati!B16</f>
        <v>Quota per alunno</v>
      </c>
      <c r="C8" s="18"/>
      <c r="D8" s="18"/>
      <c r="E8" s="559"/>
      <c r="F8" s="515"/>
      <c r="G8" s="566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72"/>
      <c r="S8" s="515"/>
      <c r="T8" s="570"/>
      <c r="U8" s="569"/>
      <c r="V8" s="569"/>
      <c r="W8" s="569"/>
    </row>
    <row r="9" spans="1:23" ht="12.75">
      <c r="A9" s="556"/>
      <c r="B9" s="169" t="str">
        <f>Dati!B17</f>
        <v>Quota per alunno div. Abile</v>
      </c>
      <c r="C9" s="24"/>
      <c r="D9" s="24"/>
      <c r="E9" s="560"/>
      <c r="F9" s="516"/>
      <c r="G9" s="567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73"/>
      <c r="S9" s="516"/>
      <c r="T9" s="570"/>
      <c r="U9" s="18"/>
      <c r="V9" s="18"/>
      <c r="W9" s="18"/>
    </row>
    <row r="10" spans="1:23" ht="13.5" customHeight="1">
      <c r="A10" s="556"/>
      <c r="B10" s="41" t="str">
        <f>Dati!B19</f>
        <v>Scuole capofila per revisori</v>
      </c>
      <c r="C10" s="29"/>
      <c r="D10" s="29"/>
      <c r="E10" s="47" t="str">
        <f>Dati!D19</f>
        <v>Art.6 DL 78/2010</v>
      </c>
      <c r="F10" s="197">
        <f>Dati!E19</f>
        <v>0</v>
      </c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  <c r="S10" s="7">
        <f>SUM(G10:R10)</f>
        <v>0</v>
      </c>
      <c r="T10" s="200">
        <f>IF(F10&lt;S10:S10,"ERRORE",F10-S10)</f>
        <v>0</v>
      </c>
      <c r="U10" s="18" t="str">
        <f>B10</f>
        <v>Scuole capofila per revisori</v>
      </c>
      <c r="V10" s="18"/>
      <c r="W10" s="18"/>
    </row>
    <row r="11" spans="1:23" ht="13.5" customHeight="1" thickBot="1">
      <c r="A11" s="556"/>
      <c r="B11" s="41" t="str">
        <f>Dati!B20</f>
        <v>Co.Co.Co.</v>
      </c>
      <c r="C11" s="29"/>
      <c r="D11" s="29"/>
      <c r="E11" s="42"/>
      <c r="F11" s="6">
        <f>Dati!E20</f>
        <v>0</v>
      </c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7">
        <f>SUM(G11:R11)</f>
        <v>0</v>
      </c>
      <c r="T11" s="200">
        <f>IF(F11&lt;S11:S11,"ERRORE",F11-S11)</f>
        <v>0</v>
      </c>
      <c r="U11" s="18" t="str">
        <f>B11</f>
        <v>Co.Co.Co.</v>
      </c>
      <c r="V11" s="18"/>
      <c r="W11" s="18"/>
    </row>
    <row r="12" spans="1:23" ht="13.5" customHeight="1" thickBot="1">
      <c r="A12" s="18"/>
      <c r="B12" s="18"/>
      <c r="C12" s="18"/>
      <c r="D12" s="18"/>
      <c r="E12" s="34" t="s">
        <v>24</v>
      </c>
      <c r="F12" s="36">
        <f>SUM(F4:F11)</f>
        <v>43572.21</v>
      </c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">
        <f>SUM(S4:S11)</f>
        <v>0</v>
      </c>
      <c r="T12" s="201">
        <f>SUM(T4:T11)</f>
        <v>43572.21</v>
      </c>
      <c r="U12" s="18"/>
      <c r="V12" s="18"/>
      <c r="W12" s="18"/>
    </row>
    <row r="13" spans="1:23" ht="13.5" customHeight="1">
      <c r="A13" s="390" t="s">
        <v>209</v>
      </c>
      <c r="B13" s="18"/>
      <c r="C13" s="18"/>
      <c r="D13" s="18"/>
      <c r="E13" s="22" t="str">
        <f>E3</f>
        <v>Riferimenti</v>
      </c>
      <c r="F13" s="18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18"/>
      <c r="T13" s="382"/>
      <c r="U13" s="18"/>
      <c r="V13" s="18"/>
      <c r="W13" s="18"/>
    </row>
    <row r="14" spans="1:23" ht="12.75">
      <c r="A14" s="389" t="s">
        <v>7</v>
      </c>
      <c r="B14" s="18"/>
      <c r="C14" s="18"/>
      <c r="D14" s="557" t="s">
        <v>55</v>
      </c>
      <c r="E14" s="204"/>
      <c r="F14" s="205">
        <v>0</v>
      </c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9">
        <f aca="true" t="shared" si="0" ref="S14:S21">SUM(G14:R14)</f>
        <v>0</v>
      </c>
      <c r="T14" s="200">
        <f aca="true" t="shared" si="1" ref="T14:T21">IF(F14&lt;S14:S14,"ERRORE",F14-S14)</f>
        <v>0</v>
      </c>
      <c r="U14" s="18" t="str">
        <f aca="true" t="shared" si="2" ref="U14:U21">A14</f>
        <v>Supplenze brevi e saltuarie</v>
      </c>
      <c r="V14" s="18"/>
      <c r="W14" s="18"/>
    </row>
    <row r="15" spans="1:23" ht="12.75">
      <c r="A15" s="389" t="s">
        <v>208</v>
      </c>
      <c r="B15" s="18"/>
      <c r="C15" s="18"/>
      <c r="D15" s="557"/>
      <c r="E15" s="44"/>
      <c r="F15" s="45">
        <v>0</v>
      </c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  <c r="S15" s="210">
        <f t="shared" si="0"/>
        <v>0</v>
      </c>
      <c r="T15" s="200">
        <f t="shared" si="1"/>
        <v>0</v>
      </c>
      <c r="U15" s="18" t="str">
        <f t="shared" si="2"/>
        <v>Dir.Min. 68 e 92 - Somma eccedente</v>
      </c>
      <c r="V15" s="18"/>
      <c r="W15" s="18"/>
    </row>
    <row r="16" spans="1:23" ht="12.75">
      <c r="A16" s="389" t="s">
        <v>207</v>
      </c>
      <c r="B16" s="18"/>
      <c r="C16" s="18"/>
      <c r="D16" s="557"/>
      <c r="E16" s="44"/>
      <c r="F16" s="45">
        <v>0</v>
      </c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210">
        <f t="shared" si="0"/>
        <v>0</v>
      </c>
      <c r="T16" s="200">
        <f t="shared" si="1"/>
        <v>0</v>
      </c>
      <c r="U16" s="18" t="str">
        <f t="shared" si="2"/>
        <v>Servizi di pulizia (Sett.-Dic. 2011)</v>
      </c>
      <c r="V16" s="18"/>
      <c r="W16" s="18"/>
    </row>
    <row r="17" spans="1:23" ht="12.75">
      <c r="A17" s="389" t="s">
        <v>8</v>
      </c>
      <c r="B17" s="18"/>
      <c r="C17" s="18"/>
      <c r="D17" s="557"/>
      <c r="E17" s="44"/>
      <c r="F17" s="45">
        <v>0</v>
      </c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210">
        <f t="shared" si="0"/>
        <v>0</v>
      </c>
      <c r="T17" s="200">
        <f t="shared" si="1"/>
        <v>0</v>
      </c>
      <c r="U17" s="18" t="str">
        <f t="shared" si="2"/>
        <v>Finanziamento Legge 440/97</v>
      </c>
      <c r="V17" s="18"/>
      <c r="W17" s="18"/>
    </row>
    <row r="18" spans="1:23" ht="12.75">
      <c r="A18" s="389" t="s">
        <v>9</v>
      </c>
      <c r="B18" s="18"/>
      <c r="C18" s="18"/>
      <c r="D18" s="557"/>
      <c r="E18" s="44"/>
      <c r="F18" s="45">
        <v>0</v>
      </c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210">
        <f t="shared" si="0"/>
        <v>0</v>
      </c>
      <c r="T18" s="200">
        <f t="shared" si="1"/>
        <v>0</v>
      </c>
      <c r="U18" s="18" t="str">
        <f t="shared" si="2"/>
        <v>Fruizione della mensa gratuita</v>
      </c>
      <c r="V18" s="18"/>
      <c r="W18" s="18"/>
    </row>
    <row r="19" spans="1:23" ht="12.75">
      <c r="A19" s="389" t="s">
        <v>10</v>
      </c>
      <c r="B19" s="18"/>
      <c r="C19" s="18"/>
      <c r="D19" s="557"/>
      <c r="E19" s="44"/>
      <c r="F19" s="45">
        <v>0</v>
      </c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210">
        <f t="shared" si="0"/>
        <v>0</v>
      </c>
      <c r="T19" s="200">
        <f t="shared" si="1"/>
        <v>0</v>
      </c>
      <c r="U19" s="18" t="str">
        <f t="shared" si="2"/>
        <v>Progetti per aree a rischio</v>
      </c>
      <c r="V19" s="18"/>
      <c r="W19" s="18"/>
    </row>
    <row r="20" spans="1:23" ht="12.75">
      <c r="A20" s="389" t="s">
        <v>11</v>
      </c>
      <c r="B20" s="18"/>
      <c r="C20" s="18"/>
      <c r="D20" s="557"/>
      <c r="E20" s="44"/>
      <c r="F20" s="45">
        <v>0</v>
      </c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210">
        <f>SUM(G20:R20)</f>
        <v>0</v>
      </c>
      <c r="T20" s="200">
        <f>IF(F20&lt;S20:S20,"ERRORE",F20-S20)</f>
        <v>0</v>
      </c>
      <c r="U20" s="18" t="str">
        <f t="shared" si="2"/>
        <v>Altre esigenze</v>
      </c>
      <c r="V20" s="18"/>
      <c r="W20" s="18"/>
    </row>
    <row r="21" spans="1:23" ht="13.5" thickBot="1">
      <c r="A21" s="389" t="s">
        <v>205</v>
      </c>
      <c r="B21" s="18"/>
      <c r="C21" s="18"/>
      <c r="D21" s="557"/>
      <c r="E21" s="44"/>
      <c r="F21" s="45">
        <v>0</v>
      </c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203">
        <f t="shared" si="0"/>
        <v>0</v>
      </c>
      <c r="T21" s="200">
        <f t="shared" si="1"/>
        <v>0</v>
      </c>
      <c r="U21" s="18" t="str">
        <f t="shared" si="2"/>
        <v>………………………………</v>
      </c>
      <c r="V21" s="18"/>
      <c r="W21" s="18"/>
    </row>
    <row r="22" spans="1:23" ht="13.5" thickBot="1">
      <c r="A22" s="26"/>
      <c r="B22" s="18"/>
      <c r="C22" s="18"/>
      <c r="D22" s="18"/>
      <c r="E22" s="34" t="s">
        <v>24</v>
      </c>
      <c r="F22" s="38">
        <f>SUM(F14:F21)</f>
        <v>0</v>
      </c>
      <c r="G22" s="43">
        <f>SUM(G4:G21)</f>
        <v>0</v>
      </c>
      <c r="H22" s="43">
        <f aca="true" t="shared" si="3" ref="H22:R22">SUM(H4:H21)</f>
        <v>0</v>
      </c>
      <c r="I22" s="43">
        <f t="shared" si="3"/>
        <v>0</v>
      </c>
      <c r="J22" s="43">
        <f t="shared" si="3"/>
        <v>0</v>
      </c>
      <c r="K22" s="43">
        <f t="shared" si="3"/>
        <v>0</v>
      </c>
      <c r="L22" s="43">
        <f t="shared" si="3"/>
        <v>0</v>
      </c>
      <c r="M22" s="43">
        <f t="shared" si="3"/>
        <v>0</v>
      </c>
      <c r="N22" s="43">
        <f t="shared" si="3"/>
        <v>0</v>
      </c>
      <c r="O22" s="43">
        <f t="shared" si="3"/>
        <v>0</v>
      </c>
      <c r="P22" s="43">
        <f t="shared" si="3"/>
        <v>0</v>
      </c>
      <c r="Q22" s="43">
        <f t="shared" si="3"/>
        <v>0</v>
      </c>
      <c r="R22" s="43">
        <f t="shared" si="3"/>
        <v>0</v>
      </c>
      <c r="S22" s="202">
        <f>SUM(S14:S21)</f>
        <v>0</v>
      </c>
      <c r="T22" s="202">
        <f>SUM(T14:T21)</f>
        <v>0</v>
      </c>
      <c r="U22" s="18"/>
      <c r="V22" s="18"/>
      <c r="W22" s="18"/>
    </row>
    <row r="23" spans="1:23" ht="13.5" thickBot="1">
      <c r="A23" s="18"/>
      <c r="B23" s="18"/>
      <c r="C23" s="18"/>
      <c r="D23" s="18"/>
      <c r="E23" s="34" t="s">
        <v>204</v>
      </c>
      <c r="F23" s="202">
        <f>F12+F22</f>
        <v>43572.21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63" t="s">
        <v>195</v>
      </c>
      <c r="S23" s="202">
        <f>S12+S22</f>
        <v>0</v>
      </c>
      <c r="T23" s="202">
        <f>T12+T22</f>
        <v>43572.21</v>
      </c>
      <c r="U23" s="18"/>
      <c r="V23" s="18"/>
      <c r="W23" s="18"/>
    </row>
    <row r="24" spans="1:23" ht="13.5" thickBot="1">
      <c r="A24" s="18"/>
      <c r="B24" s="18"/>
      <c r="C24" s="18"/>
      <c r="D24" s="18"/>
      <c r="E24" s="18"/>
      <c r="F24" s="3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63"/>
      <c r="S24" s="35" t="s">
        <v>200</v>
      </c>
      <c r="T24" s="35" t="s">
        <v>201</v>
      </c>
      <c r="U24" s="18"/>
      <c r="V24" s="18"/>
      <c r="W24" s="18"/>
    </row>
    <row r="25" spans="1:23" ht="16.5" thickBot="1">
      <c r="A25" s="21" t="str">
        <f>Dati!B24</f>
        <v>Dotazione finanziaria Istituti contrattuali FIS</v>
      </c>
      <c r="B25" s="18"/>
      <c r="C25" s="18"/>
      <c r="D25" s="18"/>
      <c r="E25" s="364"/>
      <c r="F25" s="321">
        <f>Dati!E22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U25" s="18"/>
      <c r="V25" s="18"/>
      <c r="W25" s="18"/>
    </row>
    <row r="26" spans="1:23" ht="13.5" customHeight="1" thickBot="1">
      <c r="A26" s="20" t="s">
        <v>153</v>
      </c>
      <c r="B26" s="20"/>
      <c r="C26" s="18"/>
      <c r="D26" s="18"/>
      <c r="E26" s="405"/>
      <c r="F26" s="181">
        <f>Dati!E24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 thickBot="1">
      <c r="A27" t="s">
        <v>210</v>
      </c>
      <c r="B27" s="18"/>
      <c r="C27" s="18"/>
      <c r="D27" s="18"/>
      <c r="E27" s="55"/>
      <c r="F27" s="181">
        <f>Dati!E27</f>
        <v>0</v>
      </c>
      <c r="G27" s="18"/>
      <c r="H27" s="18"/>
      <c r="I27" s="18"/>
      <c r="J27" s="18"/>
      <c r="K27" s="18"/>
      <c r="L27" s="387"/>
      <c r="M27" s="386" t="s">
        <v>189</v>
      </c>
      <c r="N27" s="370" t="s">
        <v>191</v>
      </c>
      <c r="O27" s="370" t="s">
        <v>190</v>
      </c>
      <c r="P27" s="370" t="s">
        <v>58</v>
      </c>
      <c r="Q27" s="377" t="s">
        <v>24</v>
      </c>
      <c r="R27" s="18"/>
      <c r="S27" s="18"/>
      <c r="T27" s="18"/>
      <c r="U27" s="18"/>
      <c r="V27" s="18"/>
      <c r="W27" s="18"/>
    </row>
    <row r="28" spans="1:23" ht="13.5" customHeight="1" thickBot="1">
      <c r="A28" s="18" t="s">
        <v>48</v>
      </c>
      <c r="B28" s="18"/>
      <c r="C28" s="18"/>
      <c r="D28" s="18"/>
      <c r="E28" s="55"/>
      <c r="F28" s="54">
        <v>0</v>
      </c>
      <c r="G28" s="18"/>
      <c r="H28" s="18"/>
      <c r="I28" s="18"/>
      <c r="J28" s="18"/>
      <c r="K28" s="18"/>
      <c r="L28" s="388"/>
      <c r="M28" s="384">
        <v>0</v>
      </c>
      <c r="N28" s="384">
        <v>0</v>
      </c>
      <c r="O28" s="384">
        <v>0</v>
      </c>
      <c r="P28" s="384">
        <v>0</v>
      </c>
      <c r="Q28" s="337">
        <f>SUM(M28:P28)</f>
        <v>0</v>
      </c>
      <c r="R28" s="385" t="s">
        <v>267</v>
      </c>
      <c r="S28" s="39"/>
      <c r="T28" s="18"/>
      <c r="U28" s="18"/>
      <c r="V28" s="48"/>
      <c r="W28" s="383">
        <f>Q28-V28</f>
        <v>0</v>
      </c>
    </row>
    <row r="29" spans="1:23" ht="13.5" customHeight="1" thickBot="1">
      <c r="A29" s="18" t="s">
        <v>49</v>
      </c>
      <c r="B29" s="18"/>
      <c r="C29" s="18"/>
      <c r="D29" s="18"/>
      <c r="E29" s="55"/>
      <c r="F29" s="54"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W29" s="35" t="s">
        <v>37</v>
      </c>
    </row>
    <row r="30" spans="1:23" ht="13.5" customHeight="1">
      <c r="A30" s="18" t="s">
        <v>50</v>
      </c>
      <c r="B30" s="18"/>
      <c r="C30" s="18"/>
      <c r="D30" s="18"/>
      <c r="E30" s="55"/>
      <c r="F30" s="54">
        <v>0</v>
      </c>
      <c r="G30" s="18"/>
      <c r="H30" s="18"/>
      <c r="I30" s="18"/>
      <c r="J30" s="18"/>
      <c r="K30" s="18"/>
      <c r="L30" s="371"/>
      <c r="M30" s="373">
        <f>ROUND(M28/3,0)</f>
        <v>0</v>
      </c>
      <c r="N30" s="373">
        <f>ROUND(N28/3,0)</f>
        <v>0</v>
      </c>
      <c r="O30" s="373">
        <f>ROUND(O28/3,0)</f>
        <v>0</v>
      </c>
      <c r="P30" s="373">
        <f>ROUND(P28/3,0)</f>
        <v>0</v>
      </c>
      <c r="Q30" s="375">
        <f>SUM(M30:P30)</f>
        <v>0</v>
      </c>
      <c r="R30" s="369" t="s">
        <v>193</v>
      </c>
      <c r="S30" s="18"/>
      <c r="T30" s="18"/>
      <c r="U30" s="18"/>
      <c r="V30" s="18"/>
      <c r="W30" s="18"/>
    </row>
    <row r="31" spans="1:23" ht="13.5" customHeight="1" thickBot="1">
      <c r="A31" s="18" t="s">
        <v>51</v>
      </c>
      <c r="B31" s="18"/>
      <c r="C31" s="18"/>
      <c r="D31" s="18"/>
      <c r="E31" s="55"/>
      <c r="F31" s="54">
        <v>0</v>
      </c>
      <c r="G31" s="18"/>
      <c r="H31" s="18"/>
      <c r="I31" s="18"/>
      <c r="J31" s="18"/>
      <c r="K31" s="18"/>
      <c r="L31" s="372"/>
      <c r="M31" s="367">
        <f>M28-M30</f>
        <v>0</v>
      </c>
      <c r="N31" s="367">
        <f>N28-N30</f>
        <v>0</v>
      </c>
      <c r="O31" s="367">
        <f>O28-O30</f>
        <v>0</v>
      </c>
      <c r="P31" s="367">
        <f>P28-P30</f>
        <v>0</v>
      </c>
      <c r="Q31" s="374">
        <f>SUM(M31:P31)</f>
        <v>0</v>
      </c>
      <c r="R31" s="369" t="s">
        <v>192</v>
      </c>
      <c r="S31" s="18"/>
      <c r="T31" s="18"/>
      <c r="U31" s="18"/>
      <c r="V31" s="18"/>
      <c r="W31" s="18"/>
    </row>
    <row r="32" spans="1:23" ht="13.5" customHeight="1" thickBot="1">
      <c r="A32" s="18" t="s">
        <v>154</v>
      </c>
      <c r="B32" s="18"/>
      <c r="C32" s="18"/>
      <c r="D32" s="18"/>
      <c r="E32" s="55"/>
      <c r="F32" s="54">
        <v>0</v>
      </c>
      <c r="G32" s="18"/>
      <c r="H32" s="18"/>
      <c r="I32" s="18"/>
      <c r="J32" s="18"/>
      <c r="K32" s="18"/>
      <c r="L32" s="368" t="s">
        <v>196</v>
      </c>
      <c r="M32" s="43">
        <f>SUM(M30:M31)</f>
        <v>0</v>
      </c>
      <c r="N32" s="43">
        <f>SUM(N30:N31)</f>
        <v>0</v>
      </c>
      <c r="O32" s="43">
        <f>SUM(O30:O31)</f>
        <v>0</v>
      </c>
      <c r="P32" s="43">
        <f>SUM(P30:P31)</f>
        <v>0</v>
      </c>
      <c r="Q32" s="36">
        <f>SUM(Q30:Q31)</f>
        <v>0</v>
      </c>
      <c r="R32" s="379" t="s">
        <v>197</v>
      </c>
      <c r="S32" s="18"/>
      <c r="T32" s="18"/>
      <c r="U32" s="18"/>
      <c r="V32" s="18"/>
      <c r="W32" s="18"/>
    </row>
    <row r="33" spans="1:23" ht="13.5" customHeight="1" thickBot="1">
      <c r="A33" s="18" t="s">
        <v>155</v>
      </c>
      <c r="B33" s="18"/>
      <c r="C33" s="18"/>
      <c r="D33" s="18"/>
      <c r="E33" s="55"/>
      <c r="F33" s="54">
        <v>0</v>
      </c>
      <c r="G33" s="18"/>
      <c r="H33" s="18"/>
      <c r="I33" s="18"/>
      <c r="J33" s="18"/>
      <c r="K33" s="18"/>
      <c r="L33" s="398"/>
      <c r="M33" s="399"/>
      <c r="N33" s="399"/>
      <c r="O33" s="399"/>
      <c r="P33" s="399"/>
      <c r="Q33" s="400"/>
      <c r="R33" s="401"/>
      <c r="S33" s="18"/>
      <c r="T33" s="18"/>
      <c r="U33" s="18"/>
      <c r="V33" s="18"/>
      <c r="W33" s="18"/>
    </row>
    <row r="34" spans="1:23" ht="13.5" customHeight="1" thickBot="1">
      <c r="A34" s="18" t="s">
        <v>156</v>
      </c>
      <c r="B34" s="18"/>
      <c r="C34" s="18"/>
      <c r="D34" s="18"/>
      <c r="E34" s="56"/>
      <c r="F34" s="54">
        <v>0</v>
      </c>
      <c r="G34" s="18"/>
      <c r="H34" s="18"/>
      <c r="I34" s="18"/>
      <c r="J34" s="18"/>
      <c r="K34" s="18"/>
      <c r="L34" s="371"/>
      <c r="M34" s="373">
        <f aca="true" t="shared" si="4" ref="M34:P35">ROUND(M30/1.327,2)</f>
        <v>0</v>
      </c>
      <c r="N34" s="373">
        <f t="shared" si="4"/>
        <v>0</v>
      </c>
      <c r="O34" s="373">
        <f t="shared" si="4"/>
        <v>0</v>
      </c>
      <c r="P34" s="373">
        <f t="shared" si="4"/>
        <v>0</v>
      </c>
      <c r="Q34" s="375">
        <f>SUM(M34:P34)</f>
        <v>0</v>
      </c>
      <c r="R34" s="369" t="s">
        <v>199</v>
      </c>
      <c r="S34" s="18"/>
      <c r="T34" s="18"/>
      <c r="U34" s="18"/>
      <c r="V34" s="18"/>
      <c r="W34" s="18"/>
    </row>
    <row r="35" spans="1:23" ht="15.75" customHeight="1" thickBot="1">
      <c r="A35" s="18"/>
      <c r="B35" s="18"/>
      <c r="C35" s="18"/>
      <c r="D35" s="18"/>
      <c r="E35" s="323" t="s">
        <v>203</v>
      </c>
      <c r="F35" s="322">
        <f>SUM(F25:F26)</f>
        <v>0</v>
      </c>
      <c r="G35" s="18"/>
      <c r="H35" s="18"/>
      <c r="I35" s="18"/>
      <c r="J35" s="18"/>
      <c r="K35" s="18"/>
      <c r="L35" s="372"/>
      <c r="M35" s="367">
        <f t="shared" si="4"/>
        <v>0</v>
      </c>
      <c r="N35" s="367">
        <f t="shared" si="4"/>
        <v>0</v>
      </c>
      <c r="O35" s="367">
        <f t="shared" si="4"/>
        <v>0</v>
      </c>
      <c r="P35" s="367">
        <f t="shared" si="4"/>
        <v>0</v>
      </c>
      <c r="Q35" s="374">
        <f>SUM(M35:P35)</f>
        <v>0</v>
      </c>
      <c r="R35" s="369" t="s">
        <v>202</v>
      </c>
      <c r="S35" s="18"/>
      <c r="T35" s="18"/>
      <c r="U35" s="26"/>
      <c r="V35" s="48"/>
      <c r="W35" s="383">
        <f>Q35-V35</f>
        <v>0</v>
      </c>
    </row>
    <row r="36" spans="1:23" ht="15.75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68" t="s">
        <v>196</v>
      </c>
      <c r="M36" s="43">
        <f>SUM(M34:M35)</f>
        <v>0</v>
      </c>
      <c r="N36" s="43">
        <f>ROUND(N32/1.327,2)</f>
        <v>0</v>
      </c>
      <c r="O36" s="43">
        <f>ROUND(O32/1.327,2)</f>
        <v>0</v>
      </c>
      <c r="P36" s="43">
        <f>ROUND(P32/1.327,2)</f>
        <v>0</v>
      </c>
      <c r="Q36" s="36">
        <f>SUM(Q34:Q35)</f>
        <v>0</v>
      </c>
      <c r="R36" s="379" t="s">
        <v>198</v>
      </c>
      <c r="S36" s="18"/>
      <c r="T36" s="18"/>
      <c r="U36" s="18"/>
      <c r="W36" s="35" t="s">
        <v>37</v>
      </c>
    </row>
    <row r="37" spans="1:23" ht="13.5" thickBot="1">
      <c r="A37" s="4" t="s">
        <v>38</v>
      </c>
      <c r="F37" s="16" t="s">
        <v>13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3" ht="12.75">
      <c r="H43" t="s">
        <v>222</v>
      </c>
    </row>
    <row r="44" ht="12.75">
      <c r="H44" t="s">
        <v>93</v>
      </c>
    </row>
    <row r="45" ht="12.75">
      <c r="H45" t="s">
        <v>93</v>
      </c>
    </row>
    <row r="46" ht="12.75">
      <c r="H46" t="s">
        <v>93</v>
      </c>
    </row>
    <row r="47" ht="12.75">
      <c r="H47" t="s">
        <v>93</v>
      </c>
    </row>
  </sheetData>
  <sheetProtection/>
  <mergeCells count="19">
    <mergeCell ref="O6:O9"/>
    <mergeCell ref="U7:W8"/>
    <mergeCell ref="T6:T9"/>
    <mergeCell ref="P6:P9"/>
    <mergeCell ref="Q6:Q9"/>
    <mergeCell ref="R6:R9"/>
    <mergeCell ref="S6:S9"/>
    <mergeCell ref="N6:N9"/>
    <mergeCell ref="K6:K9"/>
    <mergeCell ref="G6:G9"/>
    <mergeCell ref="H6:H9"/>
    <mergeCell ref="I6:I9"/>
    <mergeCell ref="J6:J9"/>
    <mergeCell ref="A4:A11"/>
    <mergeCell ref="D14:D21"/>
    <mergeCell ref="E6:E9"/>
    <mergeCell ref="F6:F9"/>
    <mergeCell ref="L6:L9"/>
    <mergeCell ref="M6:M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5"/>
  <headerFooter alignWithMargins="0">
    <oddFooter>&amp;RStampato in data &amp;D</oddFooter>
  </headerFooter>
  <drawing r:id="rId4"/>
  <legacyDrawing r:id="rId3"/>
  <oleObjects>
    <oleObject progId="Document" shapeId="70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Cuoco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Cuoco</dc:creator>
  <cp:keywords/>
  <dc:description/>
  <cp:lastModifiedBy>Dsaga1</cp:lastModifiedBy>
  <cp:lastPrinted>2017-11-04T10:07:31Z</cp:lastPrinted>
  <dcterms:created xsi:type="dcterms:W3CDTF">2010-11-13T18:59:01Z</dcterms:created>
  <dcterms:modified xsi:type="dcterms:W3CDTF">2017-11-09T12:14:52Z</dcterms:modified>
  <cp:category/>
  <cp:version/>
  <cp:contentType/>
  <cp:contentStatus/>
</cp:coreProperties>
</file>