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01\utenti\enrica.paruzzi\Enrica\anno scolastico 2021-22\PON CABLAGGIO STRUTTURATO\MATERIALE PER ORDINE DaL 21-03-22\RETI CABLATE\"/>
    </mc:Choice>
  </mc:AlternateContent>
  <bookViews>
    <workbookView xWindow="0" yWindow="0" windowWidth="13305" windowHeight="6960" activeTab="1"/>
  </bookViews>
  <sheets>
    <sheet name="Allegato 4" sheetId="1" r:id="rId1"/>
    <sheet name="Dettaglio Allegato 4" sheetId="2" r:id="rId2"/>
    <sheet name="Dettaglio DEI" sheetId="3" r:id="rId3"/>
  </sheets>
  <definedNames>
    <definedName name="_xlnm._FilterDatabase" localSheetId="1" hidden="1">'Dettaglio Allegato 4'!$A$1:$W$29</definedName>
    <definedName name="_xlnm._FilterDatabase" localSheetId="2" hidden="1">'Dettaglio DEI'!$A$4:$J$22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" i="2" l="1"/>
  <c r="H8" i="3" l="1"/>
  <c r="I8" i="3"/>
  <c r="H10" i="3"/>
  <c r="I10" i="3"/>
  <c r="H12" i="3"/>
  <c r="I12" i="3"/>
  <c r="H14" i="3"/>
  <c r="I14" i="3"/>
  <c r="H16" i="3"/>
  <c r="I16" i="3"/>
  <c r="H6" i="3"/>
  <c r="I6" i="3"/>
  <c r="H17" i="3"/>
  <c r="I17" i="3"/>
  <c r="H18" i="3"/>
  <c r="I18" i="3"/>
  <c r="H19" i="3"/>
  <c r="I19" i="3"/>
  <c r="J17" i="3" l="1"/>
  <c r="J19" i="3"/>
  <c r="J12" i="3"/>
  <c r="J14" i="3"/>
  <c r="J10" i="3"/>
  <c r="J8" i="3"/>
  <c r="J16" i="3"/>
  <c r="J18" i="3"/>
  <c r="J6" i="3"/>
  <c r="H21" i="3" l="1"/>
  <c r="I21" i="3"/>
  <c r="H22" i="3"/>
  <c r="I22" i="3"/>
  <c r="H5" i="3"/>
  <c r="I5" i="3"/>
  <c r="H20" i="3"/>
  <c r="I20" i="3"/>
  <c r="J21" i="3" l="1"/>
  <c r="J22" i="3"/>
  <c r="J5" i="3"/>
  <c r="J20" i="3"/>
  <c r="J28" i="2"/>
  <c r="S1" i="2"/>
  <c r="T1" i="2"/>
  <c r="U1" i="2"/>
  <c r="H1" i="1"/>
  <c r="R1" i="2" s="1"/>
  <c r="D39" i="3" l="1"/>
  <c r="D37" i="3"/>
  <c r="D38" i="3"/>
  <c r="K28" i="2"/>
  <c r="L28" i="2"/>
  <c r="M28" i="2"/>
  <c r="D34" i="3"/>
  <c r="D33" i="3"/>
  <c r="D35" i="3" l="1"/>
  <c r="H2" i="3" l="1"/>
  <c r="H3" i="3" s="1"/>
  <c r="I2" i="3"/>
  <c r="I3" i="3" s="1"/>
  <c r="D2" i="1" s="1"/>
  <c r="J2" i="3" l="1"/>
  <c r="J3" i="3" s="1"/>
  <c r="D36" i="3" s="1"/>
  <c r="I26" i="2"/>
  <c r="I27" i="2"/>
  <c r="D28" i="3"/>
  <c r="D3" i="1"/>
  <c r="D28" i="1" s="1"/>
  <c r="I28" i="2" l="1"/>
  <c r="I29" i="2" s="1"/>
  <c r="D26" i="3" s="1"/>
  <c r="E36" i="3" s="1"/>
  <c r="D27" i="3"/>
  <c r="E26" i="3" l="1"/>
  <c r="E39" i="3"/>
  <c r="E34" i="3"/>
  <c r="D30" i="3"/>
  <c r="D31" i="3"/>
</calcChain>
</file>

<file path=xl/sharedStrings.xml><?xml version="1.0" encoding="utf-8"?>
<sst xmlns="http://schemas.openxmlformats.org/spreadsheetml/2006/main" count="290" uniqueCount="169">
  <si>
    <t>Codice Articolo Convenzione</t>
  </si>
  <si>
    <t>Quantità</t>
  </si>
  <si>
    <t>Durata</t>
  </si>
  <si>
    <t>Prezzo Totale</t>
  </si>
  <si>
    <t>Note</t>
  </si>
  <si>
    <t>Consielte</t>
  </si>
  <si>
    <t>Famiglia</t>
  </si>
  <si>
    <t>Descrizione Articolo Convenzione</t>
  </si>
  <si>
    <t>Produttore</t>
  </si>
  <si>
    <t>Unità di misura</t>
  </si>
  <si>
    <t>Prezzo senza IVA</t>
  </si>
  <si>
    <t>UT Totale</t>
  </si>
  <si>
    <t>Canone Anno 1 Totale</t>
  </si>
  <si>
    <t>Canone Anno 2 Totale</t>
  </si>
  <si>
    <t>Canone Anno 3 Totale</t>
  </si>
  <si>
    <t>Canone Anno 4 Totale</t>
  </si>
  <si>
    <t>Codice Articolo Produttore</t>
  </si>
  <si>
    <t>m</t>
  </si>
  <si>
    <t>TOTALE</t>
  </si>
  <si>
    <t>Totale MO</t>
  </si>
  <si>
    <t>Totale MAT</t>
  </si>
  <si>
    <t>Totale MDO+MAT</t>
  </si>
  <si>
    <t>Totale attività valorizzate a Listino DEI</t>
  </si>
  <si>
    <t>Totale attività valorizzate a Listino DEI scontato 62,59% (PA)</t>
  </si>
  <si>
    <t>Codice DEI</t>
  </si>
  <si>
    <t>Attività valorizzate a Listino DEI</t>
  </si>
  <si>
    <t>Prezzo Unitario MDO + MAT</t>
  </si>
  <si>
    <t>% MDO</t>
  </si>
  <si>
    <t>% MAT</t>
  </si>
  <si>
    <t>UdM</t>
  </si>
  <si>
    <t>Q.tà</t>
  </si>
  <si>
    <t>Subtotale MO</t>
  </si>
  <si>
    <t>Subtotale MAT</t>
  </si>
  <si>
    <t>Subtotale MDO+MAT</t>
  </si>
  <si>
    <t>16 mm</t>
  </si>
  <si>
    <t>F02.5.06.134</t>
  </si>
  <si>
    <t>Minicanale in materiale termoplastico senza alogeni per la distribuzione di cavi e porta apparecchi, completo di coperchio, in opera: senza parete divisoria:</t>
  </si>
  <si>
    <t>F02.5.06.134.a</t>
  </si>
  <si>
    <t>22 x 10 mm</t>
  </si>
  <si>
    <t>F09.5.08.144.k</t>
  </si>
  <si>
    <t>F01.3.07.119.h</t>
  </si>
  <si>
    <t>Interruttore automatico magnetotermico, serie modulare, tensione nominale 230/400 V c.a.: bipolare 16A</t>
  </si>
  <si>
    <t>F01.3.07.120.a</t>
  </si>
  <si>
    <t>Modulo automatico differenziale da associare agli interruttori magnetotermici della serie modulare, tensione nominale 230/400 V c.a sensibilità 0,03 A, tipo “AC bipolare, per magnetotermici con portata fino a 32 A</t>
  </si>
  <si>
    <t>F02.3.01.053.c</t>
  </si>
  <si>
    <t>Cavo flessibile conforme CEI 20-13 e designazione secondo CEI UNEL 35011, isolato con gomma etilenpropilenica ad alto modulo con sottoguaina in pvc, tensione nominale 0,6-1 kV, non propagante l'incendio conforme CEI 20-22 II: FG70R 3 x 2,5</t>
  </si>
  <si>
    <t>n</t>
  </si>
  <si>
    <t>ora</t>
  </si>
  <si>
    <t>TOTALE  DEI</t>
  </si>
  <si>
    <t>TOTALE SERVIZI</t>
  </si>
  <si>
    <t>% DEI</t>
  </si>
  <si>
    <t>% Servizi</t>
  </si>
  <si>
    <t>Listino DEI</t>
  </si>
  <si>
    <t>Lavori di realizzazione di opere civili accessorie alla fornitura - Materiali</t>
  </si>
  <si>
    <t>RTI - Vodafone-Converge</t>
  </si>
  <si>
    <t>NR</t>
  </si>
  <si>
    <t>Lavori di realizzazione di opere civili accessorie alla fornitura - Servizi</t>
  </si>
  <si>
    <t>A25025a</t>
  </si>
  <si>
    <t>Ø foro 40 ÷ 60 mm</t>
  </si>
  <si>
    <t>cad</t>
  </si>
  <si>
    <t>INSTALLAZIONE</t>
  </si>
  <si>
    <t>CONFIGURAZIONE</t>
  </si>
  <si>
    <t>MANUTENZIONE</t>
  </si>
  <si>
    <t>FORNITURA ELEMENTI ATTIVI E PASSIVI</t>
  </si>
  <si>
    <t>CERTIFICAZIONE</t>
  </si>
  <si>
    <t>MONITORAGGIO</t>
  </si>
  <si>
    <t>RL7-</t>
  </si>
  <si>
    <t>Nome sede</t>
  </si>
  <si>
    <t>Opere edili accessorie</t>
  </si>
  <si>
    <t>IVA</t>
  </si>
  <si>
    <t>Servizi opzionali</t>
  </si>
  <si>
    <t>Pezzo</t>
  </si>
  <si>
    <t>*</t>
  </si>
  <si>
    <t>Configurazione Switch di tipo 4</t>
  </si>
  <si>
    <t>Cablaggio strutturato</t>
  </si>
  <si>
    <t>R7L2-C6UCCA</t>
  </si>
  <si>
    <t>Fornitura Cavo UTP cat.6, 100Ohm classe Cca</t>
  </si>
  <si>
    <t>LEVITON</t>
  </si>
  <si>
    <t>C6U-Cca-Rlx-305GN</t>
  </si>
  <si>
    <t>R7L2-F9324</t>
  </si>
  <si>
    <t>Fornitura in opera Armadi a rack - tetto con spazzole per ingresso cavi</t>
  </si>
  <si>
    <t>TECNOSTEEL</t>
  </si>
  <si>
    <t>F9324</t>
  </si>
  <si>
    <t>R7L2-T1RCK12</t>
  </si>
  <si>
    <t>Fornitura in opera Armadio rack di tipo 1 da 12U, profondo 600mm, di larghezza 600mm</t>
  </si>
  <si>
    <t xml:space="preserve">F6012CONSIP </t>
  </si>
  <si>
    <t>R7L2-T1RCK15</t>
  </si>
  <si>
    <t>Fornitura in opera Armadio rack di tipo 1 da 15U, profondo 600mm, di larghezza 600mm</t>
  </si>
  <si>
    <t>F6015CONSIP</t>
  </si>
  <si>
    <t>R7L2-T3RCK42</t>
  </si>
  <si>
    <t>Fornitura in opera Armadio rack di tipo 3 da 42U, profondo 800mm, di larghezza 800mm</t>
  </si>
  <si>
    <t>F8842CONSIP</t>
  </si>
  <si>
    <t>R7L2-F9062</t>
  </si>
  <si>
    <t>Fornitura in opera Gruppo di ventilazione a tetto</t>
  </si>
  <si>
    <t>F9062</t>
  </si>
  <si>
    <t>R7L2-F9030</t>
  </si>
  <si>
    <t>Fornitura in opera Guida patch orizzontale altezza 1U</t>
  </si>
  <si>
    <t>F9030</t>
  </si>
  <si>
    <t>R7L2-UTPCAT601</t>
  </si>
  <si>
    <t>Fornitura in opera Patch cord rame - U/UTP Cat. 6 lunghezza 1 metro</t>
  </si>
  <si>
    <t>C6CPCU010-444BB</t>
  </si>
  <si>
    <t>R7L2-UTPCAT603</t>
  </si>
  <si>
    <t>Fornitura in opera Patch cord rame - U/UTP Cat. 6 lunghezza 3 metro</t>
  </si>
  <si>
    <t>C6CPCU030-444BB</t>
  </si>
  <si>
    <t>Switch</t>
  </si>
  <si>
    <t>HPE</t>
  </si>
  <si>
    <t>R7L2-F9100</t>
  </si>
  <si>
    <t>Fornitura in opera Ripiano fisso</t>
  </si>
  <si>
    <t>F9100</t>
  </si>
  <si>
    <t>Gruppi di continuità</t>
  </si>
  <si>
    <t>R7L2-UPS3K</t>
  </si>
  <si>
    <t xml:space="preserve">Fornitura in opera Ups Tipo convertibile tower/rack con capacità di circa 3000VA </t>
  </si>
  <si>
    <t>POWERME</t>
  </si>
  <si>
    <t>CL7RP30K</t>
  </si>
  <si>
    <t>R7L2-PP24P6U</t>
  </si>
  <si>
    <t>Fornitura Patch Panel e accessori in rame - Patch panel altezza 1 U non schermato, di tipo precaricato, equipaggiato con 24 porte RJ45 di cat. 6, per cavi UTP cat. 6</t>
  </si>
  <si>
    <t>BUND PAN-24P C6 UTP</t>
  </si>
  <si>
    <t>R7L2-2RJ456U</t>
  </si>
  <si>
    <t>Fornitura Prese e scatole - Piastrine per l’installazione su scatole UNI503 complete di modulo con 2 RJ45 di cat. 6 UTP, cornice per UNI503 e cestello, e relative scatole</t>
  </si>
  <si>
    <t>BR-KIT-2xRJ45 C6U</t>
  </si>
  <si>
    <t>R7L2-C6UCCA-I</t>
  </si>
  <si>
    <t>Installazione Cavo UTP cat.6, 100Ohm classe Cca</t>
  </si>
  <si>
    <t>R7L2-PP24P6U-I</t>
  </si>
  <si>
    <t>Installazione Patch panel altezza 1 U non schermato, di tipo precaricato, equipaggiato con 24 porte RJ45 di cat. 6, per cavi UTP cat. 6</t>
  </si>
  <si>
    <t>R7L2-2RJ456U-I</t>
  </si>
  <si>
    <t>Installazione Piastrine per l’installazione su scatole UNI503 complete di modulo con 2 RJ45 di cat. 6 UTP, cornice per UNI503 e cestello, e relative scatole</t>
  </si>
  <si>
    <t>Pezzo/mese</t>
  </si>
  <si>
    <t>Manutenzione mensile MP anno 1 Switch di tipo 4</t>
  </si>
  <si>
    <t>R7L2-DEIMAT</t>
  </si>
  <si>
    <t>R7L2-DEISER</t>
  </si>
  <si>
    <t>Servizi di monitoraggio e gestione della rete</t>
  </si>
  <si>
    <t>R7L2-SERVER</t>
  </si>
  <si>
    <t>Fornitura in opera Piattaforma hardware (completo di tutto)</t>
  </si>
  <si>
    <t>ProLiant-ML30-Gen10-C</t>
  </si>
  <si>
    <t>R7L2-AAE-AFS</t>
  </si>
  <si>
    <t>Fornitura in opera software per monitoraggio e gestione della rete</t>
  </si>
  <si>
    <t>J-IMC-AAE-AFS</t>
  </si>
  <si>
    <t>M01023b</t>
  </si>
  <si>
    <t>Operatore tecnico: prezzo comprensivo di spese generali ed utili d'impresa pari al 28,70%</t>
  </si>
  <si>
    <t>F00.1.01.002.b</t>
  </si>
  <si>
    <t>Edile specializzato: prezzo comprensivo di spese generali ed utili d'impresa pari al 28,70%</t>
  </si>
  <si>
    <t>F02.5.08.158</t>
  </si>
  <si>
    <t>Tubo isolante rigido in materiale plastico autoestinguente, a basse emissioni tossiche in caso di incendio, halogen-free in accordo alla norma EN 50267-2-2, conforme CEI EN 50086 serie pesante class. 4422: installato a vista in impianti con grado di protezione IP 65, fissato su supporti (ogni 40-50 cm), accessori di collegamento e fissaggio inclusi, del Ø nominale di:</t>
  </si>
  <si>
    <t>F02.5.08.158.a</t>
  </si>
  <si>
    <t>F02.5.06.138</t>
  </si>
  <si>
    <t>Angolo esterno per minicanale in materiale termoplastico senza alogeni, completo di coperchio, (base x altezza):</t>
  </si>
  <si>
    <t>F02.5.06.137.a</t>
  </si>
  <si>
    <t>F02.5.06.137</t>
  </si>
  <si>
    <t>Angolo interno per minicanale in materiale termoplastico senza alogeni, completo di coperchio, (base x altezza):</t>
  </si>
  <si>
    <t>F02.5.06.130</t>
  </si>
  <si>
    <t>CANALE PVC portacavi in materiale termoplastico senza alogeni per la distribuzione, divisibile in scomparti, completo di coperchio, adatto anche per esterni, resistente alle intemperie, in opera esclusi eventuali staffaggi:</t>
  </si>
  <si>
    <t>F02.5.06.130.a</t>
  </si>
  <si>
    <t>60 x 40 mm</t>
  </si>
  <si>
    <t>A25025b</t>
  </si>
  <si>
    <t>Ø foro 70 ÷ 100 mm</t>
  </si>
  <si>
    <t>PDU - pannello con 5 prese di corrente universali 16 A bipasso ed un interruttore bipolare</t>
  </si>
  <si>
    <t>R7L2-HUAT4-C</t>
  </si>
  <si>
    <t>R7L2-HUA10GS-C</t>
  </si>
  <si>
    <t>R7L2-HUAT4</t>
  </si>
  <si>
    <t>R7L2-HUA10GS</t>
  </si>
  <si>
    <t>R7L2-HUAT4-M</t>
  </si>
  <si>
    <t>R7L2-HUA10GS-M</t>
  </si>
  <si>
    <t>Configurazione Porta aggiuntiva 10GBase-SR per switch di tipo da 1 a 8</t>
  </si>
  <si>
    <t>Fornitura in opera Porta aggiuntiva Huawei 10GBase-SR per switch di tipo da 1 a 8</t>
  </si>
  <si>
    <t>HUAWEI</t>
  </si>
  <si>
    <t>OMXD30000</t>
  </si>
  <si>
    <t>Fornitura in opera Switch di tipo 4 Huawei</t>
  </si>
  <si>
    <t>S5731-H48P4XC-C</t>
  </si>
  <si>
    <t>Manutenzione mensile MP anno 1 Porta aggiuntiva 10GBase-SR per switch di tipo da 1 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</si>
</sst>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dd/mm/yy"/>
    <numFmt numFmtId="165" formatCode="_-&quot;€ &quot;* #,##0.00_-;&quot;-€ &quot;* #,##0.00_-;_-&quot;€ &quot;* \-??_-;_-@_-"/>
    <numFmt numFmtId="166" formatCode="#,##0.00\ &quot;€&quot;"/>
    <numFmt numFmtId="167" formatCode="#,##0\ &quot;€&quot;"/>
    <numFmt numFmtId="168" formatCode="#,##0.0\ &quot;€&quot;"/>
    <numFmt numFmtId="169" formatCode="0.0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1">
      <alignment horizontal="center" vertical="center" wrapText="1"/>
    </xf>
    <xf numFmtId="0" fontId="2" fillId="0" borderId="1"/>
    <xf numFmtId="9" fontId="3" fillId="0" borderId="0" applyFont="0" applyFill="0" applyBorder="0" applyAlignment="0" applyProtection="0"/>
    <xf numFmtId="0" fontId="5" fillId="0" borderId="0"/>
    <xf numFmtId="165" fontId="6" fillId="0" borderId="0" applyFill="0" applyBorder="0" applyAlignment="0" applyProtection="0"/>
    <xf numFmtId="9" fontId="6" fillId="0" borderId="0" applyFill="0" applyBorder="0" applyAlignment="0" applyProtection="0"/>
    <xf numFmtId="44" fontId="3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1" fillId="0" borderId="0" xfId="0" applyFont="1" applyBorder="1"/>
    <xf numFmtId="4" fontId="0" fillId="0" borderId="0" xfId="0" applyNumberFormat="1" applyBorder="1"/>
    <xf numFmtId="0" fontId="0" fillId="5" borderId="0" xfId="0" applyFill="1" applyBorder="1"/>
    <xf numFmtId="4" fontId="0" fillId="5" borderId="0" xfId="0" applyNumberForma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1" fillId="6" borderId="5" xfId="0" applyNumberFormat="1" applyFont="1" applyFill="1" applyBorder="1" applyAlignment="1">
      <alignment horizontal="center" vertical="center"/>
    </xf>
    <xf numFmtId="4" fontId="1" fillId="6" borderId="6" xfId="0" applyNumberFormat="1" applyFont="1" applyFill="1" applyBorder="1" applyAlignment="1">
      <alignment horizontal="center" vertical="center"/>
    </xf>
    <xf numFmtId="4" fontId="4" fillId="6" borderId="8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8" fillId="2" borderId="0" xfId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167" fontId="8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9" fontId="9" fillId="0" borderId="0" xfId="6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>
      <alignment horizontal="center" vertical="center"/>
    </xf>
    <xf numFmtId="4" fontId="9" fillId="0" borderId="0" xfId="2" applyNumberFormat="1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Fill="1" applyBorder="1"/>
    <xf numFmtId="0" fontId="9" fillId="0" borderId="0" xfId="4" applyFont="1" applyBorder="1" applyAlignment="1">
      <alignment horizontal="left" vertical="center" wrapText="1"/>
    </xf>
    <xf numFmtId="0" fontId="9" fillId="0" borderId="0" xfId="4" applyFont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5" quotePrefix="1" applyNumberFormat="1" applyFont="1" applyFill="1" applyBorder="1" applyAlignment="1" applyProtection="1">
      <alignment horizontal="left" vertical="center" wrapText="1"/>
      <protection hidden="1"/>
    </xf>
    <xf numFmtId="0" fontId="9" fillId="0" borderId="0" xfId="2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4" borderId="10" xfId="0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166" fontId="9" fillId="0" borderId="0" xfId="5" applyNumberFormat="1" applyFont="1" applyFill="1" applyBorder="1" applyAlignment="1" applyProtection="1">
      <alignment horizontal="center" vertical="center" wrapText="1"/>
      <protection hidden="1"/>
    </xf>
    <xf numFmtId="167" fontId="7" fillId="0" borderId="0" xfId="0" applyNumberFormat="1" applyFont="1" applyBorder="1"/>
    <xf numFmtId="168" fontId="10" fillId="0" borderId="3" xfId="0" applyNumberFormat="1" applyFont="1" applyBorder="1" applyAlignment="1">
      <alignment horizontal="center" vertical="center"/>
    </xf>
    <xf numFmtId="168" fontId="10" fillId="0" borderId="4" xfId="0" applyNumberFormat="1" applyFont="1" applyBorder="1" applyAlignment="1">
      <alignment horizontal="center" vertical="center"/>
    </xf>
    <xf numFmtId="168" fontId="10" fillId="0" borderId="9" xfId="0" applyNumberFormat="1" applyFont="1" applyBorder="1" applyAlignment="1">
      <alignment horizontal="center" vertical="center"/>
    </xf>
    <xf numFmtId="168" fontId="10" fillId="3" borderId="3" xfId="0" applyNumberFormat="1" applyFont="1" applyFill="1" applyBorder="1" applyAlignment="1">
      <alignment horizontal="center" vertical="center"/>
    </xf>
    <xf numFmtId="9" fontId="10" fillId="0" borderId="9" xfId="3" applyNumberFormat="1" applyFont="1" applyBorder="1" applyAlignment="1">
      <alignment horizontal="center" vertical="center"/>
    </xf>
    <xf numFmtId="9" fontId="10" fillId="0" borderId="0" xfId="0" applyNumberFormat="1" applyFont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168" fontId="10" fillId="7" borderId="2" xfId="7" applyNumberFormat="1" applyFont="1" applyFill="1" applyBorder="1" applyAlignment="1">
      <alignment horizontal="center" vertical="center"/>
    </xf>
    <xf numFmtId="9" fontId="10" fillId="7" borderId="6" xfId="0" applyNumberFormat="1" applyFont="1" applyFill="1" applyBorder="1" applyAlignment="1">
      <alignment horizontal="center" vertical="center"/>
    </xf>
    <xf numFmtId="168" fontId="10" fillId="5" borderId="2" xfId="7" applyNumberFormat="1" applyFont="1" applyFill="1" applyBorder="1" applyAlignment="1">
      <alignment horizontal="center" vertical="center"/>
    </xf>
    <xf numFmtId="9" fontId="10" fillId="5" borderId="6" xfId="3" applyNumberFormat="1" applyFont="1" applyFill="1" applyBorder="1" applyAlignment="1">
      <alignment horizontal="center" vertical="center"/>
    </xf>
    <xf numFmtId="9" fontId="10" fillId="3" borderId="2" xfId="3" applyFont="1" applyFill="1" applyBorder="1" applyAlignment="1">
      <alignment horizontal="center" vertical="center"/>
    </xf>
    <xf numFmtId="168" fontId="10" fillId="3" borderId="2" xfId="0" applyNumberFormat="1" applyFont="1" applyFill="1" applyBorder="1" applyAlignment="1">
      <alignment horizontal="center" vertical="center"/>
    </xf>
    <xf numFmtId="169" fontId="10" fillId="0" borderId="2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0" xfId="0" applyNumberFormat="1"/>
    <xf numFmtId="0" fontId="0" fillId="0" borderId="0" xfId="0" applyFill="1" applyBorder="1"/>
    <xf numFmtId="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4" fontId="0" fillId="0" borderId="0" xfId="0" applyNumberFormat="1" applyFill="1"/>
    <xf numFmtId="166" fontId="0" fillId="5" borderId="0" xfId="0" applyNumberForma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0" fontId="10" fillId="0" borderId="3" xfId="3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0" fontId="8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8">
    <cellStyle name="dei-normale" xfId="2"/>
    <cellStyle name="dei-titoli" xfId="1"/>
    <cellStyle name="Normale" xfId="0" builtinId="0"/>
    <cellStyle name="Normale 11" xfId="4"/>
    <cellStyle name="Percentuale" xfId="3" builtinId="5"/>
    <cellStyle name="Percentuale 2" xfId="6"/>
    <cellStyle name="Valuta" xfId="7" builtinId="4"/>
    <cellStyle name="Valuta 2" xfId="5"/>
  </cellStyles>
  <dxfs count="1">
    <dxf>
      <fill>
        <patternFill patternType="solid">
          <fgColor rgb="FFEBF1D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90" zoomScaleNormal="90" workbookViewId="0">
      <selection activeCell="G1" sqref="G1"/>
    </sheetView>
  </sheetViews>
  <sheetFormatPr defaultRowHeight="15" x14ac:dyDescent="0.25"/>
  <cols>
    <col min="1" max="1" width="29.140625" style="1" customWidth="1"/>
    <col min="2" max="2" width="19" style="1" customWidth="1"/>
    <col min="3" max="3" width="13.85546875" style="6" customWidth="1"/>
    <col min="4" max="4" width="25.7109375" style="7" customWidth="1"/>
    <col min="5" max="5" width="8.140625" style="6" customWidth="1"/>
    <col min="6" max="6" width="7.7109375" style="1" customWidth="1"/>
    <col min="7" max="7" width="11.5703125" style="1" customWidth="1"/>
    <col min="8" max="8" width="12" style="1" customWidth="1"/>
    <col min="9" max="9" width="50.28515625" style="1" customWidth="1"/>
    <col min="10" max="10" width="11" style="1" customWidth="1"/>
    <col min="11" max="11" width="7.7109375" style="1" customWidth="1"/>
    <col min="12" max="16384" width="9.140625" style="1"/>
  </cols>
  <sheetData>
    <row r="1" spans="1:11" s="21" customFormat="1" ht="33" customHeight="1" x14ac:dyDescent="0.25">
      <c r="A1" s="19" t="s">
        <v>0</v>
      </c>
      <c r="B1" s="15" t="s">
        <v>1</v>
      </c>
      <c r="C1" s="15" t="s">
        <v>2</v>
      </c>
      <c r="D1" s="15" t="s">
        <v>3</v>
      </c>
      <c r="E1" s="20" t="s">
        <v>4</v>
      </c>
      <c r="G1" s="22">
        <v>6666461</v>
      </c>
      <c r="H1" s="23">
        <f ca="1">TODAY()</f>
        <v>44685</v>
      </c>
      <c r="I1" s="22" t="s">
        <v>67</v>
      </c>
      <c r="J1" s="22" t="s">
        <v>5</v>
      </c>
      <c r="K1" s="22" t="s">
        <v>66</v>
      </c>
    </row>
    <row r="2" spans="1:11" x14ac:dyDescent="0.25">
      <c r="A2" s="4" t="s">
        <v>128</v>
      </c>
      <c r="B2" s="5">
        <v>1</v>
      </c>
      <c r="C2" s="9"/>
      <c r="D2" s="78">
        <f>'Dettaglio DEI'!I3</f>
        <v>4392.9333279413459</v>
      </c>
      <c r="I2" s="2"/>
    </row>
    <row r="3" spans="1:11" x14ac:dyDescent="0.25">
      <c r="A3" s="4" t="s">
        <v>129</v>
      </c>
      <c r="B3" s="5">
        <v>1</v>
      </c>
      <c r="C3" s="9"/>
      <c r="D3" s="78">
        <f>'Dettaglio DEI'!H3</f>
        <v>8450.4800738586546</v>
      </c>
    </row>
    <row r="4" spans="1:11" customFormat="1" x14ac:dyDescent="0.25">
      <c r="A4" t="s">
        <v>156</v>
      </c>
      <c r="B4" s="73">
        <v>13</v>
      </c>
      <c r="D4" s="79">
        <v>349.18</v>
      </c>
      <c r="E4" t="s">
        <v>72</v>
      </c>
    </row>
    <row r="5" spans="1:11" customFormat="1" x14ac:dyDescent="0.25">
      <c r="A5" t="s">
        <v>157</v>
      </c>
      <c r="B5" s="73">
        <v>2</v>
      </c>
      <c r="D5" s="79">
        <v>3.52</v>
      </c>
      <c r="E5" t="s">
        <v>72</v>
      </c>
    </row>
    <row r="6" spans="1:11" x14ac:dyDescent="0.25">
      <c r="A6" s="1" t="s">
        <v>75</v>
      </c>
      <c r="B6" s="3">
        <v>6100</v>
      </c>
      <c r="D6" s="79">
        <v>2684</v>
      </c>
    </row>
    <row r="7" spans="1:11" x14ac:dyDescent="0.25">
      <c r="A7" s="1" t="s">
        <v>79</v>
      </c>
      <c r="B7" s="3">
        <v>9</v>
      </c>
      <c r="D7" s="79">
        <v>114.48</v>
      </c>
    </row>
    <row r="8" spans="1:11" x14ac:dyDescent="0.25">
      <c r="A8" s="1" t="s">
        <v>83</v>
      </c>
      <c r="B8" s="3">
        <v>5</v>
      </c>
      <c r="D8" s="79">
        <v>742.2</v>
      </c>
    </row>
    <row r="9" spans="1:11" x14ac:dyDescent="0.25">
      <c r="A9" s="1" t="s">
        <v>86</v>
      </c>
      <c r="B9" s="3">
        <v>2</v>
      </c>
      <c r="D9" s="79">
        <v>371.1</v>
      </c>
    </row>
    <row r="10" spans="1:11" x14ac:dyDescent="0.25">
      <c r="A10" s="1" t="s">
        <v>89</v>
      </c>
      <c r="B10" s="3">
        <v>1</v>
      </c>
      <c r="D10" s="79">
        <v>488.04</v>
      </c>
    </row>
    <row r="11" spans="1:11" x14ac:dyDescent="0.25">
      <c r="A11" s="1" t="s">
        <v>92</v>
      </c>
      <c r="B11" s="3">
        <v>9</v>
      </c>
      <c r="D11" s="79">
        <v>337.14</v>
      </c>
    </row>
    <row r="12" spans="1:11" x14ac:dyDescent="0.25">
      <c r="A12" s="1" t="s">
        <v>95</v>
      </c>
      <c r="B12" s="3">
        <v>20</v>
      </c>
      <c r="D12" s="79">
        <v>55.8</v>
      </c>
    </row>
    <row r="13" spans="1:11" x14ac:dyDescent="0.25">
      <c r="A13" s="1" t="s">
        <v>98</v>
      </c>
      <c r="B13" s="3">
        <v>136</v>
      </c>
      <c r="D13" s="79">
        <v>388.96</v>
      </c>
    </row>
    <row r="14" spans="1:11" x14ac:dyDescent="0.25">
      <c r="A14" s="1" t="s">
        <v>101</v>
      </c>
      <c r="B14" s="3">
        <v>136</v>
      </c>
      <c r="D14" s="79">
        <v>474.64000000000004</v>
      </c>
    </row>
    <row r="15" spans="1:11" x14ac:dyDescent="0.25">
      <c r="A15" s="1" t="s">
        <v>131</v>
      </c>
      <c r="B15" s="3">
        <v>1</v>
      </c>
      <c r="D15" s="79">
        <v>2008.33</v>
      </c>
    </row>
    <row r="16" spans="1:11" s="74" customFormat="1" x14ac:dyDescent="0.25">
      <c r="A16" s="74" t="s">
        <v>158</v>
      </c>
      <c r="B16" s="75">
        <v>13</v>
      </c>
      <c r="C16" s="76"/>
      <c r="D16" s="80">
        <v>11956.88</v>
      </c>
      <c r="E16" s="76" t="s">
        <v>72</v>
      </c>
    </row>
    <row r="17" spans="1:5" x14ac:dyDescent="0.25">
      <c r="A17" s="1" t="s">
        <v>106</v>
      </c>
      <c r="B17" s="3">
        <v>36</v>
      </c>
      <c r="D17" s="79">
        <v>369.36</v>
      </c>
    </row>
    <row r="18" spans="1:5" x14ac:dyDescent="0.25">
      <c r="A18" s="1" t="s">
        <v>134</v>
      </c>
      <c r="B18" s="3">
        <v>1</v>
      </c>
      <c r="D18" s="79">
        <v>2848.52</v>
      </c>
    </row>
    <row r="19" spans="1:5" s="74" customFormat="1" x14ac:dyDescent="0.25">
      <c r="A19" s="74" t="s">
        <v>159</v>
      </c>
      <c r="B19" s="75">
        <v>2</v>
      </c>
      <c r="C19" s="76"/>
      <c r="D19" s="80">
        <v>120.36</v>
      </c>
      <c r="E19" s="76" t="s">
        <v>72</v>
      </c>
    </row>
    <row r="20" spans="1:5" x14ac:dyDescent="0.25">
      <c r="A20" s="1" t="s">
        <v>110</v>
      </c>
      <c r="B20" s="3">
        <v>2</v>
      </c>
      <c r="D20" s="79">
        <v>658.1</v>
      </c>
    </row>
    <row r="21" spans="1:5" x14ac:dyDescent="0.25">
      <c r="A21" s="1" t="s">
        <v>114</v>
      </c>
      <c r="B21" s="3">
        <v>10</v>
      </c>
      <c r="D21" s="79">
        <v>754</v>
      </c>
    </row>
    <row r="22" spans="1:5" x14ac:dyDescent="0.25">
      <c r="A22" s="1" t="s">
        <v>117</v>
      </c>
      <c r="B22" s="3">
        <v>68</v>
      </c>
      <c r="D22" s="79">
        <v>372.64000000000004</v>
      </c>
    </row>
    <row r="23" spans="1:5" x14ac:dyDescent="0.25">
      <c r="A23" s="1" t="s">
        <v>120</v>
      </c>
      <c r="B23" s="3">
        <v>6100</v>
      </c>
      <c r="D23" s="79">
        <v>3050</v>
      </c>
    </row>
    <row r="24" spans="1:5" x14ac:dyDescent="0.25">
      <c r="A24" s="1" t="s">
        <v>122</v>
      </c>
      <c r="B24" s="3">
        <v>10</v>
      </c>
      <c r="D24" s="79">
        <v>151.4</v>
      </c>
    </row>
    <row r="25" spans="1:5" x14ac:dyDescent="0.25">
      <c r="A25" s="1" t="s">
        <v>124</v>
      </c>
      <c r="B25" s="3">
        <v>68</v>
      </c>
      <c r="D25" s="79">
        <v>1440.92</v>
      </c>
    </row>
    <row r="26" spans="1:5" s="74" customFormat="1" x14ac:dyDescent="0.25">
      <c r="A26" s="70" t="s">
        <v>160</v>
      </c>
      <c r="B26" s="77">
        <v>13</v>
      </c>
      <c r="C26" s="70">
        <v>12</v>
      </c>
      <c r="D26" s="79">
        <v>283.92</v>
      </c>
      <c r="E26" s="70" t="s">
        <v>72</v>
      </c>
    </row>
    <row r="27" spans="1:5" s="74" customFormat="1" x14ac:dyDescent="0.25">
      <c r="A27" s="70" t="s">
        <v>161</v>
      </c>
      <c r="B27" s="77">
        <v>2</v>
      </c>
      <c r="C27" s="70">
        <v>12</v>
      </c>
      <c r="D27" s="79">
        <v>2.88</v>
      </c>
      <c r="E27" s="70" t="s">
        <v>72</v>
      </c>
    </row>
    <row r="28" spans="1:5" ht="31.5" customHeight="1" x14ac:dyDescent="0.25">
      <c r="A28" s="2"/>
      <c r="B28" s="2"/>
      <c r="C28" s="29" t="s">
        <v>18</v>
      </c>
      <c r="D28" s="27">
        <f>SUM(D2:D27)</f>
        <v>42869.783401799985</v>
      </c>
      <c r="E28" s="8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D1" zoomScale="70" zoomScaleNormal="70" workbookViewId="0">
      <selection activeCell="Q1" sqref="Q1"/>
    </sheetView>
  </sheetViews>
  <sheetFormatPr defaultRowHeight="15" x14ac:dyDescent="0.25"/>
  <cols>
    <col min="1" max="1" width="42.5703125" bestFit="1" customWidth="1"/>
    <col min="2" max="2" width="21.7109375" customWidth="1"/>
    <col min="3" max="3" width="161.42578125" bestFit="1" customWidth="1"/>
    <col min="4" max="4" width="26.42578125" bestFit="1" customWidth="1"/>
    <col min="5" max="6" width="12.85546875" style="10" customWidth="1"/>
    <col min="7" max="7" width="16.42578125" style="10" customWidth="1"/>
    <col min="8" max="8" width="16" style="10" customWidth="1"/>
    <col min="9" max="9" width="16.85546875" style="10" customWidth="1"/>
    <col min="10" max="10" width="20.5703125" style="10" bestFit="1" customWidth="1"/>
    <col min="11" max="14" width="20.140625" style="10" customWidth="1"/>
    <col min="15" max="15" width="8.7109375" customWidth="1"/>
    <col min="16" max="16" width="4" customWidth="1"/>
    <col min="17" max="17" width="20.28515625" customWidth="1"/>
    <col min="18" max="18" width="14.85546875" customWidth="1"/>
    <col min="19" max="19" width="54.85546875" bestFit="1" customWidth="1"/>
    <col min="20" max="20" width="13.140625" customWidth="1"/>
    <col min="21" max="21" width="9.28515625" customWidth="1"/>
  </cols>
  <sheetData>
    <row r="1" spans="1:23" s="18" customFormat="1" ht="29.25" customHeight="1" x14ac:dyDescent="0.25">
      <c r="A1" s="15" t="s">
        <v>6</v>
      </c>
      <c r="B1" s="15" t="s">
        <v>0</v>
      </c>
      <c r="C1" s="15" t="s">
        <v>7</v>
      </c>
      <c r="D1" s="15" t="s">
        <v>8</v>
      </c>
      <c r="E1" s="15" t="s">
        <v>1</v>
      </c>
      <c r="F1" s="15" t="s">
        <v>2</v>
      </c>
      <c r="G1" s="15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5" t="s">
        <v>16</v>
      </c>
      <c r="O1" s="24" t="s">
        <v>4</v>
      </c>
      <c r="P1" s="24"/>
      <c r="Q1" s="24">
        <f>'Allegato 4'!G1</f>
        <v>6666461</v>
      </c>
      <c r="R1" s="25">
        <f ca="1">'Allegato 4'!H1</f>
        <v>44685</v>
      </c>
      <c r="S1" s="24" t="str">
        <f>'Allegato 4'!I1</f>
        <v>Nome sede</v>
      </c>
      <c r="T1" s="24" t="str">
        <f>'Allegato 4'!J1</f>
        <v>Consielte</v>
      </c>
      <c r="U1" s="24" t="str">
        <f>'Allegato 4'!K1</f>
        <v>RL7-</v>
      </c>
      <c r="V1" s="16"/>
      <c r="W1" s="17"/>
    </row>
    <row r="2" spans="1:23" s="70" customFormat="1" x14ac:dyDescent="0.25">
      <c r="A2" s="70" t="s">
        <v>70</v>
      </c>
      <c r="B2" s="70" t="s">
        <v>156</v>
      </c>
      <c r="C2" s="70" t="s">
        <v>73</v>
      </c>
      <c r="D2" s="71" t="s">
        <v>54</v>
      </c>
      <c r="E2" s="72">
        <v>13</v>
      </c>
      <c r="F2" s="71"/>
      <c r="G2" s="71" t="s">
        <v>71</v>
      </c>
      <c r="H2" s="72">
        <v>26.86</v>
      </c>
      <c r="I2" s="72">
        <v>349.18</v>
      </c>
      <c r="J2" s="72">
        <v>0</v>
      </c>
      <c r="K2" s="72">
        <v>0</v>
      </c>
      <c r="L2" s="72">
        <v>0</v>
      </c>
      <c r="M2" s="72">
        <v>0</v>
      </c>
      <c r="N2" s="71"/>
      <c r="O2" s="70" t="s">
        <v>72</v>
      </c>
    </row>
    <row r="3" spans="1:23" s="70" customFormat="1" x14ac:dyDescent="0.25">
      <c r="A3" s="70" t="s">
        <v>70</v>
      </c>
      <c r="B3" s="70" t="s">
        <v>157</v>
      </c>
      <c r="C3" s="70" t="s">
        <v>162</v>
      </c>
      <c r="D3" s="71" t="s">
        <v>54</v>
      </c>
      <c r="E3" s="72">
        <v>2</v>
      </c>
      <c r="F3" s="71"/>
      <c r="G3" s="71" t="s">
        <v>71</v>
      </c>
      <c r="H3" s="72">
        <v>1.76</v>
      </c>
      <c r="I3" s="72">
        <v>3.52</v>
      </c>
      <c r="J3" s="72">
        <v>0</v>
      </c>
      <c r="K3" s="72">
        <v>0</v>
      </c>
      <c r="L3" s="72">
        <v>0</v>
      </c>
      <c r="M3" s="72">
        <v>0</v>
      </c>
      <c r="N3" s="71"/>
      <c r="O3" s="70" t="s">
        <v>72</v>
      </c>
    </row>
    <row r="4" spans="1:23" s="70" customFormat="1" x14ac:dyDescent="0.25">
      <c r="A4" s="70" t="s">
        <v>74</v>
      </c>
      <c r="B4" s="70" t="s">
        <v>75</v>
      </c>
      <c r="C4" s="70" t="s">
        <v>76</v>
      </c>
      <c r="D4" s="71" t="s">
        <v>77</v>
      </c>
      <c r="E4" s="72">
        <v>6100</v>
      </c>
      <c r="F4" s="71"/>
      <c r="G4" s="71" t="s">
        <v>17</v>
      </c>
      <c r="H4" s="72">
        <v>0.44</v>
      </c>
      <c r="I4" s="72">
        <v>2684</v>
      </c>
      <c r="J4" s="72">
        <v>0</v>
      </c>
      <c r="K4" s="72">
        <v>0</v>
      </c>
      <c r="L4" s="72">
        <v>0</v>
      </c>
      <c r="M4" s="72">
        <v>0</v>
      </c>
      <c r="N4" s="71" t="s">
        <v>78</v>
      </c>
    </row>
    <row r="5" spans="1:23" s="70" customFormat="1" x14ac:dyDescent="0.25">
      <c r="A5" s="70" t="s">
        <v>74</v>
      </c>
      <c r="B5" s="70" t="s">
        <v>79</v>
      </c>
      <c r="C5" s="70" t="s">
        <v>80</v>
      </c>
      <c r="D5" s="71" t="s">
        <v>81</v>
      </c>
      <c r="E5" s="72">
        <v>9</v>
      </c>
      <c r="F5" s="71"/>
      <c r="G5" s="71" t="s">
        <v>71</v>
      </c>
      <c r="H5" s="72">
        <v>12.72</v>
      </c>
      <c r="I5" s="72">
        <v>114.48</v>
      </c>
      <c r="J5" s="72">
        <v>0</v>
      </c>
      <c r="K5" s="72">
        <v>0</v>
      </c>
      <c r="L5" s="72">
        <v>0</v>
      </c>
      <c r="M5" s="72">
        <v>0</v>
      </c>
      <c r="N5" s="71" t="s">
        <v>82</v>
      </c>
    </row>
    <row r="6" spans="1:23" s="70" customFormat="1" x14ac:dyDescent="0.25">
      <c r="A6" s="70" t="s">
        <v>74</v>
      </c>
      <c r="B6" s="70" t="s">
        <v>83</v>
      </c>
      <c r="C6" s="70" t="s">
        <v>84</v>
      </c>
      <c r="D6" s="71" t="s">
        <v>81</v>
      </c>
      <c r="E6" s="72">
        <v>5</v>
      </c>
      <c r="F6" s="71"/>
      <c r="G6" s="71" t="s">
        <v>71</v>
      </c>
      <c r="H6" s="72">
        <v>148.44</v>
      </c>
      <c r="I6" s="72">
        <v>742.2</v>
      </c>
      <c r="J6" s="72">
        <v>0</v>
      </c>
      <c r="K6" s="72">
        <v>0</v>
      </c>
      <c r="L6" s="72">
        <v>0</v>
      </c>
      <c r="M6" s="72">
        <v>0</v>
      </c>
      <c r="N6" s="71" t="s">
        <v>85</v>
      </c>
    </row>
    <row r="7" spans="1:23" s="70" customFormat="1" x14ac:dyDescent="0.25">
      <c r="A7" s="70" t="s">
        <v>74</v>
      </c>
      <c r="B7" s="70" t="s">
        <v>86</v>
      </c>
      <c r="C7" s="70" t="s">
        <v>87</v>
      </c>
      <c r="D7" s="71" t="s">
        <v>81</v>
      </c>
      <c r="E7" s="72">
        <v>2</v>
      </c>
      <c r="F7" s="71"/>
      <c r="G7" s="71" t="s">
        <v>71</v>
      </c>
      <c r="H7" s="72">
        <v>185.55</v>
      </c>
      <c r="I7" s="72">
        <v>371.1</v>
      </c>
      <c r="J7" s="72">
        <v>0</v>
      </c>
      <c r="K7" s="72">
        <v>0</v>
      </c>
      <c r="L7" s="72">
        <v>0</v>
      </c>
      <c r="M7" s="72">
        <v>0</v>
      </c>
      <c r="N7" s="71" t="s">
        <v>88</v>
      </c>
    </row>
    <row r="8" spans="1:23" s="70" customFormat="1" x14ac:dyDescent="0.25">
      <c r="A8" s="70" t="s">
        <v>74</v>
      </c>
      <c r="B8" s="70" t="s">
        <v>89</v>
      </c>
      <c r="C8" s="70" t="s">
        <v>90</v>
      </c>
      <c r="D8" s="71" t="s">
        <v>81</v>
      </c>
      <c r="E8" s="72">
        <v>1</v>
      </c>
      <c r="F8" s="71"/>
      <c r="G8" s="71" t="s">
        <v>71</v>
      </c>
      <c r="H8" s="72">
        <v>488.04</v>
      </c>
      <c r="I8" s="72">
        <v>488.04</v>
      </c>
      <c r="J8" s="72">
        <v>0</v>
      </c>
      <c r="K8" s="72">
        <v>0</v>
      </c>
      <c r="L8" s="72">
        <v>0</v>
      </c>
      <c r="M8" s="72">
        <v>0</v>
      </c>
      <c r="N8" s="71" t="s">
        <v>91</v>
      </c>
    </row>
    <row r="9" spans="1:23" s="70" customFormat="1" x14ac:dyDescent="0.25">
      <c r="A9" s="70" t="s">
        <v>74</v>
      </c>
      <c r="B9" s="70" t="s">
        <v>92</v>
      </c>
      <c r="C9" s="70" t="s">
        <v>93</v>
      </c>
      <c r="D9" s="71" t="s">
        <v>81</v>
      </c>
      <c r="E9" s="72">
        <v>9</v>
      </c>
      <c r="F9" s="71"/>
      <c r="G9" s="71" t="s">
        <v>71</v>
      </c>
      <c r="H9" s="72">
        <v>37.46</v>
      </c>
      <c r="I9" s="72">
        <v>337.14</v>
      </c>
      <c r="J9" s="72">
        <v>0</v>
      </c>
      <c r="K9" s="72">
        <v>0</v>
      </c>
      <c r="L9" s="72">
        <v>0</v>
      </c>
      <c r="M9" s="72">
        <v>0</v>
      </c>
      <c r="N9" s="71" t="s">
        <v>94</v>
      </c>
    </row>
    <row r="10" spans="1:23" s="70" customFormat="1" x14ac:dyDescent="0.25">
      <c r="A10" s="70" t="s">
        <v>74</v>
      </c>
      <c r="B10" s="70" t="s">
        <v>95</v>
      </c>
      <c r="C10" s="70" t="s">
        <v>96</v>
      </c>
      <c r="D10" s="71" t="s">
        <v>81</v>
      </c>
      <c r="E10" s="72">
        <v>20</v>
      </c>
      <c r="F10" s="71"/>
      <c r="G10" s="71" t="s">
        <v>71</v>
      </c>
      <c r="H10" s="72">
        <v>2.79</v>
      </c>
      <c r="I10" s="72">
        <v>55.8</v>
      </c>
      <c r="J10" s="72">
        <v>0</v>
      </c>
      <c r="K10" s="72">
        <v>0</v>
      </c>
      <c r="L10" s="72">
        <v>0</v>
      </c>
      <c r="M10" s="72">
        <v>0</v>
      </c>
      <c r="N10" s="71" t="s">
        <v>97</v>
      </c>
    </row>
    <row r="11" spans="1:23" s="70" customFormat="1" x14ac:dyDescent="0.25">
      <c r="A11" s="70" t="s">
        <v>74</v>
      </c>
      <c r="B11" s="70" t="s">
        <v>98</v>
      </c>
      <c r="C11" s="70" t="s">
        <v>99</v>
      </c>
      <c r="D11" s="71" t="s">
        <v>77</v>
      </c>
      <c r="E11" s="72">
        <v>136</v>
      </c>
      <c r="F11" s="71"/>
      <c r="G11" s="71" t="s">
        <v>71</v>
      </c>
      <c r="H11" s="72">
        <v>2.86</v>
      </c>
      <c r="I11" s="72">
        <v>388.96</v>
      </c>
      <c r="J11" s="72">
        <v>0</v>
      </c>
      <c r="K11" s="72">
        <v>0</v>
      </c>
      <c r="L11" s="72">
        <v>0</v>
      </c>
      <c r="M11" s="72">
        <v>0</v>
      </c>
      <c r="N11" s="71" t="s">
        <v>100</v>
      </c>
    </row>
    <row r="12" spans="1:23" s="70" customFormat="1" x14ac:dyDescent="0.25">
      <c r="A12" s="70" t="s">
        <v>74</v>
      </c>
      <c r="B12" s="70" t="s">
        <v>101</v>
      </c>
      <c r="C12" s="70" t="s">
        <v>102</v>
      </c>
      <c r="D12" s="71" t="s">
        <v>77</v>
      </c>
      <c r="E12" s="72">
        <v>136</v>
      </c>
      <c r="F12" s="71"/>
      <c r="G12" s="71" t="s">
        <v>71</v>
      </c>
      <c r="H12" s="72">
        <v>3.49</v>
      </c>
      <c r="I12" s="72">
        <v>474.64000000000004</v>
      </c>
      <c r="J12" s="72">
        <v>0</v>
      </c>
      <c r="K12" s="72">
        <v>0</v>
      </c>
      <c r="L12" s="72">
        <v>0</v>
      </c>
      <c r="M12" s="72">
        <v>0</v>
      </c>
      <c r="N12" s="71" t="s">
        <v>103</v>
      </c>
    </row>
    <row r="13" spans="1:23" s="70" customFormat="1" x14ac:dyDescent="0.25">
      <c r="A13" s="70" t="s">
        <v>130</v>
      </c>
      <c r="B13" s="70" t="s">
        <v>131</v>
      </c>
      <c r="C13" s="70" t="s">
        <v>132</v>
      </c>
      <c r="D13" s="71" t="s">
        <v>105</v>
      </c>
      <c r="E13" s="72">
        <v>1</v>
      </c>
      <c r="F13" s="71"/>
      <c r="G13" s="71" t="s">
        <v>71</v>
      </c>
      <c r="H13" s="72">
        <v>2008.33</v>
      </c>
      <c r="I13" s="72">
        <v>2008.33</v>
      </c>
      <c r="J13" s="72">
        <v>0</v>
      </c>
      <c r="K13" s="72">
        <v>0</v>
      </c>
      <c r="L13" s="72">
        <v>0</v>
      </c>
      <c r="M13" s="72">
        <v>0</v>
      </c>
      <c r="N13" s="71" t="s">
        <v>133</v>
      </c>
      <c r="O13" s="70" t="s">
        <v>72</v>
      </c>
    </row>
    <row r="14" spans="1:23" s="70" customFormat="1" x14ac:dyDescent="0.25">
      <c r="A14" s="70" t="s">
        <v>104</v>
      </c>
      <c r="B14" s="70" t="s">
        <v>159</v>
      </c>
      <c r="C14" s="70" t="s">
        <v>163</v>
      </c>
      <c r="D14" s="71" t="s">
        <v>164</v>
      </c>
      <c r="E14" s="72">
        <v>2</v>
      </c>
      <c r="F14" s="71"/>
      <c r="G14" s="71" t="s">
        <v>71</v>
      </c>
      <c r="H14" s="72">
        <v>60.18</v>
      </c>
      <c r="I14" s="72">
        <v>120.36</v>
      </c>
      <c r="J14" s="72">
        <v>0</v>
      </c>
      <c r="K14" s="72">
        <v>0</v>
      </c>
      <c r="L14" s="72">
        <v>0</v>
      </c>
      <c r="M14" s="72">
        <v>0</v>
      </c>
      <c r="N14" s="71" t="s">
        <v>165</v>
      </c>
      <c r="O14" s="70" t="s">
        <v>72</v>
      </c>
    </row>
    <row r="15" spans="1:23" s="70" customFormat="1" x14ac:dyDescent="0.25">
      <c r="A15" s="70" t="s">
        <v>74</v>
      </c>
      <c r="B15" s="70" t="s">
        <v>106</v>
      </c>
      <c r="C15" s="70" t="s">
        <v>107</v>
      </c>
      <c r="D15" s="71" t="s">
        <v>81</v>
      </c>
      <c r="E15" s="72">
        <v>36</v>
      </c>
      <c r="F15" s="71"/>
      <c r="G15" s="71" t="s">
        <v>71</v>
      </c>
      <c r="H15" s="72">
        <v>10.26</v>
      </c>
      <c r="I15" s="72">
        <v>369.36</v>
      </c>
      <c r="J15" s="72">
        <v>0</v>
      </c>
      <c r="K15" s="72">
        <v>0</v>
      </c>
      <c r="L15" s="72">
        <v>0</v>
      </c>
      <c r="M15" s="72">
        <v>0</v>
      </c>
      <c r="N15" s="71" t="s">
        <v>108</v>
      </c>
    </row>
    <row r="16" spans="1:23" s="70" customFormat="1" x14ac:dyDescent="0.25">
      <c r="A16" s="70" t="s">
        <v>130</v>
      </c>
      <c r="B16" s="70" t="s">
        <v>134</v>
      </c>
      <c r="C16" s="70" t="s">
        <v>135</v>
      </c>
      <c r="D16" s="71" t="s">
        <v>105</v>
      </c>
      <c r="E16" s="72">
        <v>1</v>
      </c>
      <c r="F16" s="71"/>
      <c r="G16" s="71" t="s">
        <v>71</v>
      </c>
      <c r="H16" s="72">
        <v>2848.52</v>
      </c>
      <c r="I16" s="72">
        <v>2848.52</v>
      </c>
      <c r="J16" s="72">
        <v>0</v>
      </c>
      <c r="K16" s="72">
        <v>0</v>
      </c>
      <c r="L16" s="72">
        <v>0</v>
      </c>
      <c r="M16" s="72">
        <v>0</v>
      </c>
      <c r="N16" s="71" t="s">
        <v>136</v>
      </c>
      <c r="O16" s="70" t="s">
        <v>72</v>
      </c>
    </row>
    <row r="17" spans="1:15" s="70" customFormat="1" x14ac:dyDescent="0.25">
      <c r="A17" s="70" t="s">
        <v>104</v>
      </c>
      <c r="B17" s="70" t="s">
        <v>158</v>
      </c>
      <c r="C17" s="70" t="s">
        <v>166</v>
      </c>
      <c r="D17" s="71" t="s">
        <v>164</v>
      </c>
      <c r="E17" s="72">
        <v>13</v>
      </c>
      <c r="F17" s="71"/>
      <c r="G17" s="71" t="s">
        <v>71</v>
      </c>
      <c r="H17" s="72">
        <v>919.76</v>
      </c>
      <c r="I17" s="72">
        <v>11956.88</v>
      </c>
      <c r="J17" s="72">
        <v>0</v>
      </c>
      <c r="K17" s="72">
        <v>0</v>
      </c>
      <c r="L17" s="72">
        <v>0</v>
      </c>
      <c r="M17" s="72">
        <v>0</v>
      </c>
      <c r="N17" s="71" t="s">
        <v>167</v>
      </c>
      <c r="O17" s="70" t="s">
        <v>72</v>
      </c>
    </row>
    <row r="18" spans="1:15" s="70" customFormat="1" x14ac:dyDescent="0.25">
      <c r="A18" s="70" t="s">
        <v>109</v>
      </c>
      <c r="B18" s="70" t="s">
        <v>110</v>
      </c>
      <c r="C18" s="70" t="s">
        <v>111</v>
      </c>
      <c r="D18" s="71" t="s">
        <v>112</v>
      </c>
      <c r="E18" s="72">
        <v>2</v>
      </c>
      <c r="F18" s="71"/>
      <c r="G18" s="71" t="s">
        <v>71</v>
      </c>
      <c r="H18" s="72">
        <v>329.05</v>
      </c>
      <c r="I18" s="72">
        <v>658.1</v>
      </c>
      <c r="J18" s="72">
        <v>0</v>
      </c>
      <c r="K18" s="72">
        <v>0</v>
      </c>
      <c r="L18" s="72">
        <v>0</v>
      </c>
      <c r="M18" s="72">
        <v>0</v>
      </c>
      <c r="N18" s="71" t="s">
        <v>113</v>
      </c>
    </row>
    <row r="19" spans="1:15" s="70" customFormat="1" x14ac:dyDescent="0.25">
      <c r="A19" s="70" t="s">
        <v>74</v>
      </c>
      <c r="B19" s="70" t="s">
        <v>114</v>
      </c>
      <c r="C19" s="70" t="s">
        <v>115</v>
      </c>
      <c r="D19" s="71" t="s">
        <v>77</v>
      </c>
      <c r="E19" s="72">
        <v>10</v>
      </c>
      <c r="F19" s="71"/>
      <c r="G19" s="71" t="s">
        <v>71</v>
      </c>
      <c r="H19" s="72">
        <v>75.400000000000006</v>
      </c>
      <c r="I19" s="72">
        <v>754</v>
      </c>
      <c r="J19" s="72">
        <v>0</v>
      </c>
      <c r="K19" s="72">
        <v>0</v>
      </c>
      <c r="L19" s="72">
        <v>0</v>
      </c>
      <c r="M19" s="72">
        <v>0</v>
      </c>
      <c r="N19" s="71" t="s">
        <v>116</v>
      </c>
    </row>
    <row r="20" spans="1:15" s="70" customFormat="1" x14ac:dyDescent="0.25">
      <c r="A20" s="70" t="s">
        <v>74</v>
      </c>
      <c r="B20" s="70" t="s">
        <v>117</v>
      </c>
      <c r="C20" s="70" t="s">
        <v>118</v>
      </c>
      <c r="D20" s="71" t="s">
        <v>77</v>
      </c>
      <c r="E20" s="72">
        <v>68</v>
      </c>
      <c r="F20" s="71"/>
      <c r="G20" s="71" t="s">
        <v>71</v>
      </c>
      <c r="H20" s="72">
        <v>5.48</v>
      </c>
      <c r="I20" s="72">
        <v>372.64000000000004</v>
      </c>
      <c r="J20" s="72">
        <v>0</v>
      </c>
      <c r="K20" s="72">
        <v>0</v>
      </c>
      <c r="L20" s="72">
        <v>0</v>
      </c>
      <c r="M20" s="72">
        <v>0</v>
      </c>
      <c r="N20" s="71" t="s">
        <v>119</v>
      </c>
    </row>
    <row r="21" spans="1:15" s="70" customFormat="1" x14ac:dyDescent="0.25">
      <c r="A21" s="70" t="s">
        <v>74</v>
      </c>
      <c r="B21" s="70" t="s">
        <v>120</v>
      </c>
      <c r="C21" s="70" t="s">
        <v>121</v>
      </c>
      <c r="D21" s="71" t="s">
        <v>54</v>
      </c>
      <c r="E21" s="72">
        <v>6100</v>
      </c>
      <c r="F21" s="71"/>
      <c r="G21" s="71" t="s">
        <v>17</v>
      </c>
      <c r="H21" s="72">
        <v>0.5</v>
      </c>
      <c r="I21" s="72">
        <v>3050</v>
      </c>
      <c r="J21" s="72">
        <v>0</v>
      </c>
      <c r="K21" s="72">
        <v>0</v>
      </c>
      <c r="L21" s="72">
        <v>0</v>
      </c>
      <c r="M21" s="72">
        <v>0</v>
      </c>
      <c r="N21" s="71"/>
    </row>
    <row r="22" spans="1:15" s="70" customFormat="1" x14ac:dyDescent="0.25">
      <c r="A22" s="70" t="s">
        <v>74</v>
      </c>
      <c r="B22" s="70" t="s">
        <v>122</v>
      </c>
      <c r="C22" s="70" t="s">
        <v>123</v>
      </c>
      <c r="D22" s="71" t="s">
        <v>54</v>
      </c>
      <c r="E22" s="72">
        <v>10</v>
      </c>
      <c r="F22" s="71"/>
      <c r="G22" s="71" t="s">
        <v>71</v>
      </c>
      <c r="H22" s="72">
        <v>15.14</v>
      </c>
      <c r="I22" s="72">
        <v>151.4</v>
      </c>
      <c r="J22" s="72">
        <v>0</v>
      </c>
      <c r="K22" s="72">
        <v>0</v>
      </c>
      <c r="L22" s="72">
        <v>0</v>
      </c>
      <c r="M22" s="72">
        <v>0</v>
      </c>
      <c r="N22" s="71"/>
    </row>
    <row r="23" spans="1:15" s="70" customFormat="1" x14ac:dyDescent="0.25">
      <c r="A23" s="70" t="s">
        <v>74</v>
      </c>
      <c r="B23" s="70" t="s">
        <v>124</v>
      </c>
      <c r="C23" s="70" t="s">
        <v>125</v>
      </c>
      <c r="D23" s="71" t="s">
        <v>54</v>
      </c>
      <c r="E23" s="72">
        <v>68</v>
      </c>
      <c r="F23" s="71"/>
      <c r="G23" s="71" t="s">
        <v>71</v>
      </c>
      <c r="H23" s="72">
        <v>21.19</v>
      </c>
      <c r="I23" s="72">
        <v>1440.92</v>
      </c>
      <c r="J23" s="72">
        <v>0</v>
      </c>
      <c r="K23" s="72">
        <v>0</v>
      </c>
      <c r="L23" s="72">
        <v>0</v>
      </c>
      <c r="M23" s="72">
        <v>0</v>
      </c>
      <c r="N23" s="71"/>
    </row>
    <row r="24" spans="1:15" s="70" customFormat="1" x14ac:dyDescent="0.25">
      <c r="A24" s="70" t="s">
        <v>70</v>
      </c>
      <c r="B24" s="70" t="s">
        <v>160</v>
      </c>
      <c r="C24" s="70" t="s">
        <v>127</v>
      </c>
      <c r="D24" s="71" t="s">
        <v>54</v>
      </c>
      <c r="E24" s="72">
        <v>13</v>
      </c>
      <c r="F24" s="71">
        <v>12</v>
      </c>
      <c r="G24" s="71" t="s">
        <v>126</v>
      </c>
      <c r="H24" s="72">
        <v>1.82</v>
      </c>
      <c r="I24" s="72">
        <v>0</v>
      </c>
      <c r="J24" s="72">
        <v>283.92</v>
      </c>
      <c r="K24" s="72">
        <v>0</v>
      </c>
      <c r="L24" s="72">
        <v>0</v>
      </c>
      <c r="M24" s="72">
        <v>0</v>
      </c>
      <c r="N24" s="71"/>
      <c r="O24" s="70" t="s">
        <v>72</v>
      </c>
    </row>
    <row r="25" spans="1:15" s="70" customFormat="1" x14ac:dyDescent="0.25">
      <c r="A25" s="70" t="s">
        <v>70</v>
      </c>
      <c r="B25" s="70" t="s">
        <v>161</v>
      </c>
      <c r="C25" s="70" t="s">
        <v>168</v>
      </c>
      <c r="D25" s="71" t="s">
        <v>54</v>
      </c>
      <c r="E25" s="72">
        <v>2</v>
      </c>
      <c r="F25" s="71">
        <v>12</v>
      </c>
      <c r="G25" s="71" t="s">
        <v>126</v>
      </c>
      <c r="H25" s="72">
        <v>0.12</v>
      </c>
      <c r="I25" s="72">
        <v>0</v>
      </c>
      <c r="J25" s="72">
        <v>2.88</v>
      </c>
      <c r="K25" s="72">
        <v>0</v>
      </c>
      <c r="L25" s="72">
        <v>0</v>
      </c>
      <c r="M25" s="72">
        <v>0</v>
      </c>
      <c r="N25" s="71"/>
      <c r="O25" s="70" t="s">
        <v>72</v>
      </c>
    </row>
    <row r="26" spans="1:15" x14ac:dyDescent="0.25">
      <c r="A26" s="4" t="s">
        <v>52</v>
      </c>
      <c r="B26" s="4" t="s">
        <v>128</v>
      </c>
      <c r="C26" s="4" t="s">
        <v>53</v>
      </c>
      <c r="D26" s="9" t="s">
        <v>54</v>
      </c>
      <c r="E26" s="9">
        <v>1</v>
      </c>
      <c r="F26" s="9"/>
      <c r="G26" s="9" t="s">
        <v>55</v>
      </c>
      <c r="H26" s="9">
        <v>0</v>
      </c>
      <c r="I26" s="9">
        <f>'Dettaglio DEI'!I3</f>
        <v>4392.9333279413459</v>
      </c>
      <c r="J26" s="9">
        <v>0</v>
      </c>
      <c r="K26" s="9">
        <v>0</v>
      </c>
      <c r="L26" s="9">
        <v>0</v>
      </c>
      <c r="M26" s="9">
        <v>0</v>
      </c>
      <c r="N26" s="9"/>
    </row>
    <row r="27" spans="1:15" x14ac:dyDescent="0.25">
      <c r="A27" s="4" t="s">
        <v>52</v>
      </c>
      <c r="B27" s="4" t="s">
        <v>129</v>
      </c>
      <c r="C27" s="4" t="s">
        <v>56</v>
      </c>
      <c r="D27" s="9" t="s">
        <v>54</v>
      </c>
      <c r="E27" s="9">
        <v>1</v>
      </c>
      <c r="F27" s="9"/>
      <c r="G27" s="9" t="s">
        <v>55</v>
      </c>
      <c r="H27" s="9">
        <v>0</v>
      </c>
      <c r="I27" s="9">
        <f>'Dettaglio DEI'!H3</f>
        <v>8450.4800738586546</v>
      </c>
      <c r="J27" s="9">
        <v>0</v>
      </c>
      <c r="K27" s="9">
        <v>0</v>
      </c>
      <c r="L27" s="9">
        <v>0</v>
      </c>
      <c r="M27" s="9">
        <v>0</v>
      </c>
      <c r="N27" s="9"/>
    </row>
    <row r="28" spans="1:15" s="13" customFormat="1" ht="27.75" customHeight="1" x14ac:dyDescent="0.25">
      <c r="A28" s="12"/>
      <c r="B28" s="12"/>
      <c r="C28" s="12"/>
      <c r="D28" s="12"/>
      <c r="E28" s="11"/>
      <c r="F28" s="11"/>
      <c r="G28" s="11"/>
      <c r="H28" s="29" t="s">
        <v>18</v>
      </c>
      <c r="I28" s="27">
        <f>SUM(I2:I27)</f>
        <v>42582.983401800004</v>
      </c>
      <c r="J28" s="26">
        <f>SUM(J2:J27)</f>
        <v>286.8</v>
      </c>
      <c r="K28" s="26">
        <f>SUM(K2:K27)</f>
        <v>0</v>
      </c>
      <c r="L28" s="26">
        <f>SUM(L2:L27)</f>
        <v>0</v>
      </c>
      <c r="M28" s="27">
        <f>SUM(M2:M27)</f>
        <v>0</v>
      </c>
      <c r="N28" s="14"/>
    </row>
    <row r="29" spans="1:15" s="13" customFormat="1" ht="27.75" customHeight="1" x14ac:dyDescent="0.25">
      <c r="E29" s="14"/>
      <c r="F29" s="14"/>
      <c r="G29" s="14"/>
      <c r="H29" s="30" t="s">
        <v>18</v>
      </c>
      <c r="I29" s="28">
        <f>I28+J28+K28+L28+M28</f>
        <v>42869.783401800007</v>
      </c>
      <c r="J29" s="10"/>
      <c r="K29" s="10"/>
      <c r="L29" s="10"/>
      <c r="M29" s="10"/>
      <c r="N29" s="14"/>
    </row>
  </sheetData>
  <autoFilter ref="A1:W29">
    <sortState ref="A2:W27">
      <sortCondition sortBy="cellColor" ref="C1" dxfId="0"/>
    </sortState>
  </autoFilter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55" zoomScaleNormal="55" workbookViewId="0">
      <selection activeCell="A5" sqref="A5:J22"/>
    </sheetView>
  </sheetViews>
  <sheetFormatPr defaultRowHeight="18.75" x14ac:dyDescent="0.3"/>
  <cols>
    <col min="1" max="1" width="25.28515625" style="35" customWidth="1"/>
    <col min="2" max="2" width="141.28515625" style="34" customWidth="1"/>
    <col min="3" max="3" width="60.85546875" style="34" customWidth="1"/>
    <col min="4" max="4" width="24.5703125" style="34" customWidth="1"/>
    <col min="5" max="5" width="19.140625" style="34" customWidth="1"/>
    <col min="6" max="7" width="22.28515625" style="34" customWidth="1"/>
    <col min="8" max="8" width="21.5703125" style="34" customWidth="1"/>
    <col min="9" max="9" width="24.7109375" style="34" customWidth="1"/>
    <col min="10" max="10" width="30.140625" style="34" customWidth="1"/>
    <col min="11" max="11" width="14.140625" style="34" customWidth="1"/>
    <col min="12" max="16384" width="9.140625" style="34"/>
  </cols>
  <sheetData>
    <row r="1" spans="1:11" s="32" customFormat="1" ht="27" customHeight="1" x14ac:dyDescent="0.25">
      <c r="A1" s="82"/>
      <c r="B1" s="82"/>
      <c r="C1" s="82"/>
      <c r="D1" s="84"/>
      <c r="E1" s="84"/>
      <c r="F1" s="84"/>
      <c r="G1" s="84"/>
      <c r="H1" s="31" t="s">
        <v>19</v>
      </c>
      <c r="I1" s="31" t="s">
        <v>20</v>
      </c>
      <c r="J1" s="31" t="s">
        <v>21</v>
      </c>
    </row>
    <row r="2" spans="1:11" s="32" customFormat="1" ht="27" customHeight="1" x14ac:dyDescent="0.25">
      <c r="A2" s="83" t="s">
        <v>22</v>
      </c>
      <c r="B2" s="83"/>
      <c r="C2" s="83"/>
      <c r="D2" s="84"/>
      <c r="E2" s="84"/>
      <c r="F2" s="84"/>
      <c r="G2" s="84"/>
      <c r="H2" s="33">
        <f>SUM(H5:H876)</f>
        <v>22588.826714404317</v>
      </c>
      <c r="I2" s="33">
        <f>SUM(I5:I876)</f>
        <v>11742.671285595685</v>
      </c>
      <c r="J2" s="33">
        <f>SUM(J5:J876)</f>
        <v>34331.498</v>
      </c>
    </row>
    <row r="3" spans="1:11" s="32" customFormat="1" ht="27" customHeight="1" x14ac:dyDescent="0.25">
      <c r="A3" s="83" t="s">
        <v>23</v>
      </c>
      <c r="B3" s="83"/>
      <c r="C3" s="83"/>
      <c r="D3" s="85">
        <v>0.62590000000000001</v>
      </c>
      <c r="E3" s="86"/>
      <c r="F3" s="86"/>
      <c r="G3" s="86"/>
      <c r="H3" s="33">
        <f>H2*(1-$D$3)</f>
        <v>8450.4800738586546</v>
      </c>
      <c r="I3" s="33">
        <f>I2*(1-$D$3)</f>
        <v>4392.9333279413459</v>
      </c>
      <c r="J3" s="33">
        <f>J2*(1-$D$3)</f>
        <v>12843.413401799999</v>
      </c>
    </row>
    <row r="4" spans="1:11" ht="36.75" customHeight="1" x14ac:dyDescent="0.3">
      <c r="A4" s="31" t="s">
        <v>24</v>
      </c>
      <c r="B4" s="31" t="s">
        <v>25</v>
      </c>
      <c r="C4" s="31" t="s">
        <v>26</v>
      </c>
      <c r="D4" s="31" t="s">
        <v>27</v>
      </c>
      <c r="E4" s="31" t="s">
        <v>28</v>
      </c>
      <c r="F4" s="31" t="s">
        <v>29</v>
      </c>
      <c r="G4" s="31" t="s">
        <v>30</v>
      </c>
      <c r="H4" s="31" t="s">
        <v>31</v>
      </c>
      <c r="I4" s="31" t="s">
        <v>32</v>
      </c>
      <c r="J4" s="31" t="s">
        <v>33</v>
      </c>
    </row>
    <row r="5" spans="1:11" x14ac:dyDescent="0.3">
      <c r="A5" s="44" t="s">
        <v>137</v>
      </c>
      <c r="B5" s="45" t="s">
        <v>138</v>
      </c>
      <c r="C5" s="54">
        <v>57.06</v>
      </c>
      <c r="D5" s="37">
        <v>1</v>
      </c>
      <c r="E5" s="37">
        <v>0</v>
      </c>
      <c r="F5" s="46" t="s">
        <v>47</v>
      </c>
      <c r="G5" s="46">
        <v>150</v>
      </c>
      <c r="H5" s="39">
        <f t="shared" ref="H5:H22" si="0">$C5*$G5*D5</f>
        <v>8559</v>
      </c>
      <c r="I5" s="39">
        <f t="shared" ref="I5:I22" si="1">$C5*$G5*E5</f>
        <v>0</v>
      </c>
      <c r="J5" s="39">
        <f t="shared" ref="J5:J22" si="2">H5+I5</f>
        <v>8559</v>
      </c>
      <c r="K5" s="55"/>
    </row>
    <row r="6" spans="1:11" x14ac:dyDescent="0.3">
      <c r="A6" s="44" t="s">
        <v>139</v>
      </c>
      <c r="B6" s="45" t="s">
        <v>140</v>
      </c>
      <c r="C6" s="54">
        <v>37.020000000000003</v>
      </c>
      <c r="D6" s="37">
        <v>1</v>
      </c>
      <c r="E6" s="37">
        <v>0</v>
      </c>
      <c r="F6" s="46" t="s">
        <v>47</v>
      </c>
      <c r="G6" s="48">
        <v>150</v>
      </c>
      <c r="H6" s="39">
        <f t="shared" si="0"/>
        <v>5553.0000000000009</v>
      </c>
      <c r="I6" s="39">
        <f t="shared" si="1"/>
        <v>0</v>
      </c>
      <c r="J6" s="39">
        <f t="shared" si="2"/>
        <v>5553.0000000000009</v>
      </c>
      <c r="K6" s="55"/>
    </row>
    <row r="7" spans="1:11" ht="56.25" x14ac:dyDescent="0.3">
      <c r="A7" s="44" t="s">
        <v>141</v>
      </c>
      <c r="B7" s="45" t="s">
        <v>142</v>
      </c>
      <c r="C7" s="54"/>
      <c r="D7" s="37"/>
      <c r="E7" s="37"/>
      <c r="F7" s="46"/>
      <c r="G7" s="48"/>
      <c r="H7" s="39"/>
      <c r="I7" s="39"/>
      <c r="J7" s="39"/>
      <c r="K7" s="55"/>
    </row>
    <row r="8" spans="1:11" x14ac:dyDescent="0.3">
      <c r="A8" s="44" t="s">
        <v>143</v>
      </c>
      <c r="B8" s="45" t="s">
        <v>34</v>
      </c>
      <c r="C8" s="54">
        <v>10.42</v>
      </c>
      <c r="D8" s="37">
        <v>0.4299424184261037</v>
      </c>
      <c r="E8" s="37">
        <v>0.5700575815738963</v>
      </c>
      <c r="F8" s="46" t="s">
        <v>17</v>
      </c>
      <c r="G8" s="48">
        <v>130</v>
      </c>
      <c r="H8" s="39">
        <f t="shared" ref="H8:H16" si="3">$C8*$G8*D8</f>
        <v>582.4</v>
      </c>
      <c r="I8" s="39">
        <f t="shared" ref="I8:I16" si="4">$C8*$G8*E8</f>
        <v>772.19999999999993</v>
      </c>
      <c r="J8" s="39">
        <f t="shared" ref="J8:J16" si="5">H8+I8</f>
        <v>1354.6</v>
      </c>
      <c r="K8" s="55"/>
    </row>
    <row r="9" spans="1:11" ht="37.5" x14ac:dyDescent="0.3">
      <c r="A9" s="44" t="s">
        <v>35</v>
      </c>
      <c r="B9" s="45" t="s">
        <v>36</v>
      </c>
      <c r="C9" s="54"/>
      <c r="D9" s="37"/>
      <c r="E9" s="37"/>
      <c r="F9" s="46"/>
      <c r="G9" s="48"/>
      <c r="H9" s="39"/>
      <c r="I9" s="39"/>
      <c r="J9" s="39"/>
      <c r="K9" s="55"/>
    </row>
    <row r="10" spans="1:11" x14ac:dyDescent="0.3">
      <c r="A10" s="44" t="s">
        <v>37</v>
      </c>
      <c r="B10" s="45" t="s">
        <v>38</v>
      </c>
      <c r="C10" s="54">
        <v>9.9</v>
      </c>
      <c r="D10" s="37">
        <v>0.65959595959595962</v>
      </c>
      <c r="E10" s="37">
        <v>0.34040404040404038</v>
      </c>
      <c r="F10" s="46" t="s">
        <v>17</v>
      </c>
      <c r="G10" s="48">
        <v>500</v>
      </c>
      <c r="H10" s="39">
        <f t="shared" si="3"/>
        <v>3265</v>
      </c>
      <c r="I10" s="39">
        <f t="shared" si="4"/>
        <v>1684.9999999999998</v>
      </c>
      <c r="J10" s="39">
        <f t="shared" si="5"/>
        <v>4950</v>
      </c>
      <c r="K10" s="55"/>
    </row>
    <row r="11" spans="1:11" x14ac:dyDescent="0.3">
      <c r="A11" s="44" t="s">
        <v>144</v>
      </c>
      <c r="B11" s="45" t="s">
        <v>145</v>
      </c>
      <c r="C11" s="54"/>
      <c r="D11" s="37"/>
      <c r="E11" s="37"/>
      <c r="F11" s="46"/>
      <c r="G11" s="48"/>
      <c r="H11" s="39"/>
      <c r="I11" s="39"/>
      <c r="J11" s="39"/>
      <c r="K11" s="55"/>
    </row>
    <row r="12" spans="1:11" x14ac:dyDescent="0.3">
      <c r="A12" s="44" t="s">
        <v>146</v>
      </c>
      <c r="B12" s="45" t="s">
        <v>38</v>
      </c>
      <c r="C12" s="54">
        <v>6.72</v>
      </c>
      <c r="D12" s="37">
        <v>0.80059523809523814</v>
      </c>
      <c r="E12" s="37">
        <v>0.19940476190476189</v>
      </c>
      <c r="F12" s="46" t="s">
        <v>46</v>
      </c>
      <c r="G12" s="48">
        <v>25</v>
      </c>
      <c r="H12" s="39">
        <f t="shared" si="3"/>
        <v>134.5</v>
      </c>
      <c r="I12" s="39">
        <f t="shared" si="4"/>
        <v>33.5</v>
      </c>
      <c r="J12" s="39">
        <f t="shared" si="5"/>
        <v>168</v>
      </c>
      <c r="K12" s="55"/>
    </row>
    <row r="13" spans="1:11" x14ac:dyDescent="0.3">
      <c r="A13" s="44" t="s">
        <v>147</v>
      </c>
      <c r="B13" s="45" t="s">
        <v>148</v>
      </c>
      <c r="C13" s="54"/>
      <c r="D13" s="37"/>
      <c r="E13" s="37"/>
      <c r="F13" s="46"/>
      <c r="G13" s="48"/>
      <c r="H13" s="39"/>
      <c r="I13" s="39"/>
      <c r="J13" s="39"/>
      <c r="K13" s="55"/>
    </row>
    <row r="14" spans="1:11" x14ac:dyDescent="0.3">
      <c r="A14" s="44" t="s">
        <v>146</v>
      </c>
      <c r="B14" s="45" t="s">
        <v>38</v>
      </c>
      <c r="C14" s="54">
        <v>6.72</v>
      </c>
      <c r="D14" s="37">
        <v>0.80059523809523814</v>
      </c>
      <c r="E14" s="37">
        <v>0.19940476190476189</v>
      </c>
      <c r="F14" s="46" t="s">
        <v>46</v>
      </c>
      <c r="G14" s="48">
        <v>25</v>
      </c>
      <c r="H14" s="39">
        <f t="shared" si="3"/>
        <v>134.5</v>
      </c>
      <c r="I14" s="39">
        <f t="shared" si="4"/>
        <v>33.5</v>
      </c>
      <c r="J14" s="39">
        <f t="shared" si="5"/>
        <v>168</v>
      </c>
      <c r="K14" s="55"/>
    </row>
    <row r="15" spans="1:11" ht="37.5" x14ac:dyDescent="0.3">
      <c r="A15" s="44" t="s">
        <v>149</v>
      </c>
      <c r="B15" s="45" t="s">
        <v>150</v>
      </c>
      <c r="C15" s="54"/>
      <c r="D15" s="37"/>
      <c r="E15" s="37"/>
      <c r="F15" s="46"/>
      <c r="G15" s="48"/>
      <c r="H15" s="39"/>
      <c r="I15" s="39"/>
      <c r="J15" s="39"/>
      <c r="K15" s="55"/>
    </row>
    <row r="16" spans="1:11" x14ac:dyDescent="0.3">
      <c r="A16" s="44" t="s">
        <v>151</v>
      </c>
      <c r="B16" s="45" t="s">
        <v>152</v>
      </c>
      <c r="C16" s="54">
        <v>25.14</v>
      </c>
      <c r="D16" s="37">
        <v>0.29992044550517105</v>
      </c>
      <c r="E16" s="37">
        <v>0.70007955449482895</v>
      </c>
      <c r="F16" s="46" t="s">
        <v>17</v>
      </c>
      <c r="G16" s="48">
        <v>350</v>
      </c>
      <c r="H16" s="39">
        <f t="shared" si="3"/>
        <v>2639</v>
      </c>
      <c r="I16" s="39">
        <f t="shared" si="4"/>
        <v>6160</v>
      </c>
      <c r="J16" s="39">
        <f t="shared" si="5"/>
        <v>8799</v>
      </c>
      <c r="K16" s="55"/>
    </row>
    <row r="17" spans="1:11" x14ac:dyDescent="0.3">
      <c r="A17" s="44" t="s">
        <v>57</v>
      </c>
      <c r="B17" s="45" t="s">
        <v>58</v>
      </c>
      <c r="C17" s="54">
        <v>107.59</v>
      </c>
      <c r="D17" s="37">
        <v>0.95</v>
      </c>
      <c r="E17" s="37">
        <v>0.03</v>
      </c>
      <c r="F17" s="46" t="s">
        <v>59</v>
      </c>
      <c r="G17" s="48">
        <v>10</v>
      </c>
      <c r="H17" s="39">
        <f t="shared" ref="H17:H19" si="6">$C17*$G17*D17</f>
        <v>1022.105</v>
      </c>
      <c r="I17" s="39">
        <f t="shared" ref="I17:I19" si="7">$C17*$G17*E17</f>
        <v>32.277000000000001</v>
      </c>
      <c r="J17" s="39">
        <f t="shared" ref="J17:J19" si="8">H17+I17</f>
        <v>1054.3820000000001</v>
      </c>
      <c r="K17" s="55"/>
    </row>
    <row r="18" spans="1:11" x14ac:dyDescent="0.3">
      <c r="A18" s="44" t="s">
        <v>153</v>
      </c>
      <c r="B18" s="45" t="s">
        <v>154</v>
      </c>
      <c r="C18" s="54">
        <v>122.04</v>
      </c>
      <c r="D18" s="37">
        <v>0.95</v>
      </c>
      <c r="E18" s="37">
        <v>0.03</v>
      </c>
      <c r="F18" s="46" t="s">
        <v>59</v>
      </c>
      <c r="G18" s="48">
        <v>5</v>
      </c>
      <c r="H18" s="39">
        <f t="shared" si="6"/>
        <v>579.69000000000005</v>
      </c>
      <c r="I18" s="39">
        <f t="shared" si="7"/>
        <v>18.306000000000001</v>
      </c>
      <c r="J18" s="39">
        <f t="shared" si="8"/>
        <v>597.99600000000009</v>
      </c>
      <c r="K18" s="55"/>
    </row>
    <row r="19" spans="1:11" x14ac:dyDescent="0.3">
      <c r="A19" s="44" t="s">
        <v>40</v>
      </c>
      <c r="B19" s="45" t="s">
        <v>41</v>
      </c>
      <c r="C19" s="54">
        <v>48.66</v>
      </c>
      <c r="D19" s="37">
        <v>0</v>
      </c>
      <c r="E19" s="37">
        <v>1</v>
      </c>
      <c r="F19" s="46" t="s">
        <v>46</v>
      </c>
      <c r="G19" s="48">
        <v>8</v>
      </c>
      <c r="H19" s="39">
        <f t="shared" si="6"/>
        <v>0</v>
      </c>
      <c r="I19" s="39">
        <f t="shared" si="7"/>
        <v>389.28</v>
      </c>
      <c r="J19" s="39">
        <f t="shared" si="8"/>
        <v>389.28</v>
      </c>
      <c r="K19" s="55"/>
    </row>
    <row r="20" spans="1:11" ht="37.5" x14ac:dyDescent="0.3">
      <c r="A20" s="44" t="s">
        <v>44</v>
      </c>
      <c r="B20" s="45" t="s">
        <v>45</v>
      </c>
      <c r="C20" s="54">
        <v>2.56</v>
      </c>
      <c r="D20" s="37">
        <v>0</v>
      </c>
      <c r="E20" s="37">
        <v>1</v>
      </c>
      <c r="F20" s="38" t="s">
        <v>17</v>
      </c>
      <c r="G20" s="38">
        <v>250</v>
      </c>
      <c r="H20" s="39">
        <f t="shared" si="0"/>
        <v>0</v>
      </c>
      <c r="I20" s="39">
        <f t="shared" si="1"/>
        <v>640</v>
      </c>
      <c r="J20" s="39">
        <f t="shared" si="2"/>
        <v>640</v>
      </c>
      <c r="K20" s="55"/>
    </row>
    <row r="21" spans="1:11" ht="37.5" x14ac:dyDescent="0.3">
      <c r="A21" s="44" t="s">
        <v>42</v>
      </c>
      <c r="B21" s="45" t="s">
        <v>43</v>
      </c>
      <c r="C21" s="54">
        <v>48.66</v>
      </c>
      <c r="D21" s="37">
        <v>0</v>
      </c>
      <c r="E21" s="37">
        <v>1</v>
      </c>
      <c r="F21" s="38" t="s">
        <v>46</v>
      </c>
      <c r="G21" s="38">
        <v>8</v>
      </c>
      <c r="H21" s="39">
        <f t="shared" si="0"/>
        <v>0</v>
      </c>
      <c r="I21" s="39">
        <f t="shared" si="1"/>
        <v>389.28</v>
      </c>
      <c r="J21" s="39">
        <f t="shared" si="2"/>
        <v>389.28</v>
      </c>
      <c r="K21" s="55"/>
    </row>
    <row r="22" spans="1:11" x14ac:dyDescent="0.3">
      <c r="A22" s="44" t="s">
        <v>39</v>
      </c>
      <c r="B22" s="45" t="s">
        <v>155</v>
      </c>
      <c r="C22" s="54">
        <v>213.62</v>
      </c>
      <c r="D22" s="37">
        <v>7.000264160911733E-2</v>
      </c>
      <c r="E22" s="37">
        <v>0.9299973583908826</v>
      </c>
      <c r="F22" s="38" t="s">
        <v>46</v>
      </c>
      <c r="G22" s="38">
        <v>8</v>
      </c>
      <c r="H22" s="39">
        <f t="shared" si="0"/>
        <v>119.63171440431715</v>
      </c>
      <c r="I22" s="39">
        <f t="shared" si="1"/>
        <v>1589.3282855956827</v>
      </c>
      <c r="J22" s="39">
        <f t="shared" si="2"/>
        <v>1708.9599999999998</v>
      </c>
      <c r="K22" s="55"/>
    </row>
    <row r="23" spans="1:11" s="40" customFormat="1" x14ac:dyDescent="0.3">
      <c r="A23" s="41"/>
    </row>
    <row r="24" spans="1:11" s="40" customFormat="1" x14ac:dyDescent="0.3">
      <c r="A24" s="41"/>
    </row>
    <row r="25" spans="1:11" s="40" customFormat="1" x14ac:dyDescent="0.3">
      <c r="A25" s="41"/>
      <c r="E25" s="47" t="s">
        <v>69</v>
      </c>
    </row>
    <row r="26" spans="1:11" s="50" customFormat="1" ht="30" customHeight="1" x14ac:dyDescent="0.25">
      <c r="A26" s="49"/>
      <c r="C26" s="51" t="s">
        <v>18</v>
      </c>
      <c r="D26" s="56">
        <f>'Dettaglio Allegato 4'!I29</f>
        <v>42869.783401800007</v>
      </c>
      <c r="E26" s="69">
        <f>+D26*(1+0.22)</f>
        <v>52301.135750196008</v>
      </c>
    </row>
    <row r="27" spans="1:11" s="50" customFormat="1" ht="30" customHeight="1" x14ac:dyDescent="0.25">
      <c r="A27" s="49"/>
      <c r="C27" s="52" t="s">
        <v>48</v>
      </c>
      <c r="D27" s="57">
        <f>J3</f>
        <v>12843.413401799999</v>
      </c>
      <c r="E27" s="38"/>
    </row>
    <row r="28" spans="1:11" s="50" customFormat="1" ht="30" customHeight="1" x14ac:dyDescent="0.25">
      <c r="A28" s="49"/>
      <c r="C28" s="53" t="s">
        <v>49</v>
      </c>
      <c r="D28" s="58">
        <f>H3+D33+D34+D35</f>
        <v>13383.120073858654</v>
      </c>
      <c r="E28" s="38"/>
    </row>
    <row r="29" spans="1:11" s="50" customFormat="1" ht="30" customHeight="1" x14ac:dyDescent="0.25">
      <c r="A29" s="49"/>
      <c r="D29" s="38"/>
      <c r="E29" s="38"/>
    </row>
    <row r="30" spans="1:11" s="50" customFormat="1" ht="30" customHeight="1" x14ac:dyDescent="0.25">
      <c r="A30" s="49"/>
      <c r="C30" s="51" t="s">
        <v>50</v>
      </c>
      <c r="D30" s="81">
        <f>D27/D26</f>
        <v>0.29959128277892655</v>
      </c>
      <c r="E30" s="38"/>
    </row>
    <row r="31" spans="1:11" s="50" customFormat="1" ht="30" customHeight="1" x14ac:dyDescent="0.25">
      <c r="A31" s="49"/>
      <c r="C31" s="53" t="s">
        <v>51</v>
      </c>
      <c r="D31" s="60">
        <f>D28/D26</f>
        <v>0.31218072525406615</v>
      </c>
      <c r="E31" s="38"/>
    </row>
    <row r="32" spans="1:11" s="50" customFormat="1" ht="30" customHeight="1" x14ac:dyDescent="0.25">
      <c r="A32" s="49"/>
      <c r="D32" s="38"/>
      <c r="E32" s="38"/>
    </row>
    <row r="33" spans="1:7" s="50" customFormat="1" ht="30" customHeight="1" x14ac:dyDescent="0.25">
      <c r="A33" s="49"/>
      <c r="C33" s="51" t="s">
        <v>60</v>
      </c>
      <c r="D33" s="63">
        <f>SUMIF('Dettaglio Allegato 4'!B2:B73,"*-I*",'Dettaglio Allegato 4'!I2:I73)</f>
        <v>4642.32</v>
      </c>
      <c r="E33" s="38"/>
    </row>
    <row r="34" spans="1:7" s="50" customFormat="1" ht="30" customHeight="1" x14ac:dyDescent="0.25">
      <c r="A34" s="49"/>
      <c r="C34" s="51" t="s">
        <v>61</v>
      </c>
      <c r="D34" s="59">
        <f>SUMIF('Dettaglio Allegato 4'!C3:C74,"*config*",'Dettaglio Allegato 4'!I3:I74)</f>
        <v>3.52</v>
      </c>
      <c r="E34" s="67">
        <f>+(D34+D35+D37+D38)/D26</f>
        <v>7.3218004639328482E-2</v>
      </c>
    </row>
    <row r="35" spans="1:7" s="50" customFormat="1" ht="30" customHeight="1" x14ac:dyDescent="0.25">
      <c r="A35" s="49"/>
      <c r="C35" s="53" t="s">
        <v>62</v>
      </c>
      <c r="D35" s="68">
        <f>'Dettaglio Allegato 4'!J28+'Dettaglio Allegato 4'!K28+'Dettaglio Allegato 4'!L28+'Dettaglio Allegato 4'!M28</f>
        <v>286.8</v>
      </c>
      <c r="E35" s="61"/>
    </row>
    <row r="36" spans="1:7" s="50" customFormat="1" ht="30" customHeight="1" x14ac:dyDescent="0.25">
      <c r="A36" s="49"/>
      <c r="C36" s="62" t="s">
        <v>63</v>
      </c>
      <c r="D36" s="63">
        <f>SUMIF('Dettaglio Allegato 4'!C1:C277,"*fornitur*",'Dettaglio Allegato 4'!I1:I277)+D33-J3</f>
        <v>29386.870000000003</v>
      </c>
      <c r="E36" s="64">
        <f>D36/D26</f>
        <v>0.68549145034322967</v>
      </c>
    </row>
    <row r="37" spans="1:7" s="50" customFormat="1" ht="30" customHeight="1" x14ac:dyDescent="0.25">
      <c r="A37" s="49"/>
      <c r="C37" s="52" t="s">
        <v>64</v>
      </c>
      <c r="D37" s="59">
        <f>SUMIF('Dettaglio Allegato 4'!C3:C74,"*certific*",'Dettaglio Allegato 4'!I3:I74)</f>
        <v>0</v>
      </c>
      <c r="E37" s="61"/>
    </row>
    <row r="38" spans="1:7" s="50" customFormat="1" ht="30" customHeight="1" x14ac:dyDescent="0.25">
      <c r="A38" s="49"/>
      <c r="C38" s="51" t="s">
        <v>65</v>
      </c>
      <c r="D38" s="59">
        <f>SUMIF('Dettaglio Allegato 4'!C3:C74,"*monitorag*",'Dettaglio Allegato 4'!I3:I74)</f>
        <v>2848.52</v>
      </c>
      <c r="E38" s="61"/>
    </row>
    <row r="39" spans="1:7" s="40" customFormat="1" ht="32.25" customHeight="1" x14ac:dyDescent="0.3">
      <c r="A39" s="41"/>
      <c r="C39" s="62" t="s">
        <v>68</v>
      </c>
      <c r="D39" s="65">
        <f>(+J5+J20)*(1-D3)</f>
        <v>3441.3458999999998</v>
      </c>
      <c r="E39" s="66">
        <f>+D39/D26</f>
        <v>8.0274394385102144E-2</v>
      </c>
    </row>
    <row r="40" spans="1:7" s="40" customFormat="1" x14ac:dyDescent="0.3">
      <c r="A40" s="41"/>
      <c r="B40" s="42"/>
      <c r="C40" s="43"/>
      <c r="D40" s="43"/>
      <c r="E40" s="43"/>
      <c r="F40" s="43"/>
      <c r="G40" s="43"/>
    </row>
    <row r="47" spans="1:7" x14ac:dyDescent="0.3">
      <c r="D47" s="36"/>
    </row>
  </sheetData>
  <mergeCells count="6">
    <mergeCell ref="A1:C1"/>
    <mergeCell ref="A2:C2"/>
    <mergeCell ref="A3:C3"/>
    <mergeCell ref="D1:G1"/>
    <mergeCell ref="D2:G2"/>
    <mergeCell ref="D3:G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Allegato 4</vt:lpstr>
      <vt:lpstr>Dettaglio Allegato 4</vt:lpstr>
      <vt:lpstr>Dettaglio DEI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Adele Esposito</cp:lastModifiedBy>
  <dcterms:created xsi:type="dcterms:W3CDTF">2022-02-01T06:34:32Z</dcterms:created>
  <dcterms:modified xsi:type="dcterms:W3CDTF">2022-05-04T09:02:22Z</dcterms:modified>
</cp:coreProperties>
</file>