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172.16.200.100\FileComuni\ACQUISTI e PREVENTIVI\ORDINI ICS\CANCELLERIA\"/>
    </mc:Choice>
  </mc:AlternateContent>
  <xr:revisionPtr revIDLastSave="0" documentId="13_ncr:1_{74C631FF-5D15-49A2-8E35-9ADBDDF88940}" xr6:coauthVersionLast="47" xr6:coauthVersionMax="47" xr10:uidLastSave="{00000000-0000-0000-0000-000000000000}"/>
  <bookViews>
    <workbookView xWindow="-120" yWindow="-120" windowWidth="29040" windowHeight="15840" xr2:uid="{00000000-000D-0000-FFFF-FFFF00000000}"/>
  </bookViews>
  <sheets>
    <sheet name="ORDINE" sheetId="10" r:id="rId1"/>
    <sheet name="BELLEDO" sheetId="1" r:id="rId2"/>
    <sheet name="GERMANEDO" sheetId="4" r:id="rId3"/>
    <sheet name="MALNAGO" sheetId="5" r:id="rId4"/>
    <sheet name="NS.FAMIGLIA" sheetId="6" r:id="rId5"/>
    <sheet name="SCUOLA OSPEDALIERA" sheetId="9" r:id="rId6"/>
    <sheet name="INF.CALEOTTO" sheetId="7" r:id="rId7"/>
    <sheet name="INF.SPREAFICO" sheetId="8" r:id="rId8"/>
    <sheet name="RIEPILOGO" sheetId="11" r:id="rId9"/>
  </sheets>
  <definedNames>
    <definedName name="_xlnm.Print_Titles" localSheetId="1">BELLEDO!$1:$2</definedName>
    <definedName name="_xlnm.Print_Titles" localSheetId="2">GERMANEDO!$1:$2</definedName>
    <definedName name="_xlnm.Print_Titles" localSheetId="6">INF.CALEOTTO!$1:$2</definedName>
    <definedName name="_xlnm.Print_Titles" localSheetId="7">INF.SPREAFICO!$1:$2</definedName>
    <definedName name="_xlnm.Print_Titles" localSheetId="3">MALNAGO!$1:$2</definedName>
    <definedName name="_xlnm.Print_Titles" localSheetId="4">NS.FAMIGLIA!$1:$2</definedName>
    <definedName name="_xlnm.Print_Titles" localSheetId="5">'SCUOLA OSPEDALIERA'!$1:$2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0" l="1"/>
  <c r="B12" i="11"/>
  <c r="B11" i="11"/>
  <c r="B10" i="11"/>
  <c r="B9" i="11"/>
  <c r="B8" i="11"/>
  <c r="B7" i="11"/>
  <c r="B6" i="11"/>
  <c r="E12" i="11"/>
  <c r="E11" i="11"/>
  <c r="E10" i="11"/>
  <c r="E9" i="11"/>
  <c r="E8" i="11"/>
  <c r="E7" i="11"/>
  <c r="E6" i="11"/>
  <c r="E13" i="11" s="1"/>
  <c r="E14" i="11" s="1"/>
  <c r="E15" i="11" s="1"/>
  <c r="B14" i="11" l="1"/>
  <c r="G46" i="10" l="1"/>
  <c r="G45" i="10"/>
  <c r="G43" i="10"/>
  <c r="G42" i="10"/>
  <c r="G41" i="10"/>
  <c r="G40" i="10"/>
  <c r="F46" i="10"/>
  <c r="F45" i="10"/>
  <c r="F43" i="10"/>
  <c r="F42" i="10"/>
  <c r="F41" i="10"/>
  <c r="F40" i="10"/>
  <c r="G58" i="8" l="1"/>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3" i="8"/>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3" i="7"/>
  <c r="G4" i="9"/>
  <c r="G5" i="9"/>
  <c r="G6" i="9"/>
  <c r="G8" i="9"/>
  <c r="G9" i="9"/>
  <c r="G10" i="9"/>
  <c r="G15" i="6"/>
  <c r="G4" i="6"/>
  <c r="G5" i="6"/>
  <c r="G6" i="6"/>
  <c r="G7" i="6"/>
  <c r="G8" i="6"/>
  <c r="G9" i="6"/>
  <c r="G10" i="6"/>
  <c r="G11" i="6"/>
  <c r="G12" i="6"/>
  <c r="G13" i="6"/>
  <c r="G14" i="6"/>
  <c r="G3" i="6"/>
  <c r="G59" i="5"/>
  <c r="G62" i="5" s="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3" i="5"/>
  <c r="G52" i="4"/>
  <c r="G55" i="4" s="1"/>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3" i="4"/>
  <c r="G60" i="1"/>
  <c r="G59" i="1"/>
  <c r="G58" i="1"/>
  <c r="G57" i="1"/>
  <c r="G56" i="1"/>
  <c r="G55" i="1"/>
  <c r="G54" i="1"/>
  <c r="G53" i="1"/>
  <c r="G52"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3" i="1"/>
  <c r="G59" i="8" l="1"/>
  <c r="G60" i="8" s="1"/>
  <c r="G61" i="8"/>
  <c r="G62" i="8" s="1"/>
  <c r="G41" i="7"/>
  <c r="G42" i="7" s="1"/>
  <c r="G43" i="7" s="1"/>
  <c r="G16" i="6"/>
  <c r="G17" i="6" s="1"/>
  <c r="G18" i="6"/>
  <c r="G19" i="6" s="1"/>
  <c r="G60" i="5"/>
  <c r="G61" i="5" s="1"/>
  <c r="G63" i="5"/>
  <c r="G53" i="4"/>
  <c r="G54" i="4"/>
  <c r="G56" i="4"/>
  <c r="G63" i="8" l="1"/>
  <c r="G64" i="8"/>
  <c r="G44" i="7"/>
  <c r="G45" i="7" s="1"/>
  <c r="G46" i="7" s="1"/>
  <c r="G47" i="7" s="1"/>
  <c r="G20" i="6"/>
  <c r="G21" i="6" s="1"/>
  <c r="G64" i="5"/>
  <c r="G65" i="5" s="1"/>
  <c r="G57" i="4"/>
  <c r="G58" i="4" s="1"/>
  <c r="F53" i="8"/>
  <c r="F52" i="8"/>
  <c r="F51" i="8"/>
  <c r="F49" i="8"/>
  <c r="F40" i="8"/>
  <c r="F33" i="8"/>
  <c r="F32" i="8"/>
  <c r="F17" i="8"/>
  <c r="F41" i="8"/>
  <c r="F3" i="8"/>
  <c r="F39" i="7"/>
  <c r="F7" i="9"/>
  <c r="G7" i="9" s="1"/>
  <c r="F3" i="9"/>
  <c r="G3" i="9" s="1"/>
  <c r="F9" i="6"/>
  <c r="F44" i="5"/>
  <c r="F40" i="5"/>
  <c r="F39" i="5"/>
  <c r="F37" i="5"/>
  <c r="F32" i="5"/>
  <c r="F29" i="5"/>
  <c r="F28" i="5"/>
  <c r="F21" i="5"/>
  <c r="F6" i="5"/>
  <c r="G11" i="9" l="1"/>
  <c r="G65" i="8"/>
  <c r="G66" i="8" s="1"/>
  <c r="G48" i="7"/>
  <c r="G49" i="7" s="1"/>
  <c r="G22" i="6"/>
  <c r="G23" i="6"/>
  <c r="G66" i="5"/>
  <c r="G67" i="5" s="1"/>
  <c r="G59" i="4"/>
  <c r="G60" i="4" s="1"/>
  <c r="G14" i="9" l="1"/>
  <c r="G12" i="9"/>
  <c r="G15" i="9"/>
  <c r="G13" i="9"/>
  <c r="E43" i="10"/>
  <c r="G16" i="9" l="1"/>
  <c r="G17" i="9" s="1"/>
  <c r="F24" i="5"/>
  <c r="F10" i="5"/>
  <c r="F50" i="4"/>
  <c r="F51" i="4"/>
  <c r="F43" i="4"/>
  <c r="F38" i="1"/>
  <c r="F37" i="1"/>
  <c r="F35" i="1"/>
  <c r="F31" i="1"/>
  <c r="F26" i="1"/>
  <c r="F9" i="1"/>
  <c r="F3" i="1"/>
  <c r="G18" i="9" l="1"/>
  <c r="G44" i="10" s="1"/>
  <c r="G49" i="10" s="1"/>
  <c r="F22" i="5"/>
  <c r="G19" i="9" l="1"/>
  <c r="F44" i="10" s="1"/>
  <c r="F49" i="10" s="1"/>
  <c r="F13" i="8"/>
  <c r="F14" i="8"/>
  <c r="F15" i="8"/>
  <c r="F16" i="8"/>
  <c r="F12" i="8"/>
  <c r="F8" i="7"/>
  <c r="E40" i="10" l="1"/>
  <c r="E41" i="10"/>
  <c r="E46" i="10" l="1"/>
  <c r="E45" i="10"/>
  <c r="E44" i="10"/>
  <c r="E47" i="10" s="1"/>
  <c r="E42" i="10"/>
  <c r="E49" i="10" l="1"/>
</calcChain>
</file>

<file path=xl/sharedStrings.xml><?xml version="1.0" encoding="utf-8"?>
<sst xmlns="http://schemas.openxmlformats.org/spreadsheetml/2006/main" count="1160" uniqueCount="654">
  <si>
    <t>UNITA' DI MISURA (confezione, numero, foglio, ecc.)</t>
  </si>
  <si>
    <t>TIPOLOGIA CONFEZIONI (da 10, da 20, ecc.)</t>
  </si>
  <si>
    <t>QUANTITA'</t>
  </si>
  <si>
    <t>PREZZO UNITARIO (riferito all'unità di misura indicata e da moltiplicare per la quantità)</t>
  </si>
  <si>
    <t>PREZZO TOTALE (prezzo unitario x quantità)</t>
  </si>
  <si>
    <t>confezione</t>
  </si>
  <si>
    <t>PLESSO SCUOLA "G. OBERDAN" - BELLEDO a.s 2025/2026</t>
  </si>
  <si>
    <t>punti metallici picccoli 6/4  per cucitrice a pinza</t>
  </si>
  <si>
    <t>numero</t>
  </si>
  <si>
    <t>colla stick pritt gr.43</t>
  </si>
  <si>
    <t xml:space="preserve">puntine da disegno monocolore </t>
  </si>
  <si>
    <t>cartoncino colorato 70x100 colore rosso</t>
  </si>
  <si>
    <t>cartoncino colorato 70x100 colore giallo</t>
  </si>
  <si>
    <t xml:space="preserve">cartoncino colorato 70x100 colore verde </t>
  </si>
  <si>
    <t>cartoncino colorato 70x100 colore verde intenso</t>
  </si>
  <si>
    <t>cartoncino colorato 70x100 colore azzurro</t>
  </si>
  <si>
    <t>cartoncino colorato 70x100 colore blu</t>
  </si>
  <si>
    <t>cartoncino colorato 70x100 colore marrone</t>
  </si>
  <si>
    <t>cartoncino colorato 70x100 colore rosa</t>
  </si>
  <si>
    <t>cartoncino colorato 70x100 colore bianco</t>
  </si>
  <si>
    <t>cartoncino colorato 70x100 colore nero</t>
  </si>
  <si>
    <t>pouches plastificatrice A4 spessore 80 micron</t>
  </si>
  <si>
    <t>pouches plastificatrice A3 spessore 80 micron</t>
  </si>
  <si>
    <t>Colla per pistola a caldo diametro 11 mm</t>
  </si>
  <si>
    <t>distributore nastro grande</t>
  </si>
  <si>
    <t>risma</t>
  </si>
  <si>
    <t>carta fotocopie colorata  A4 gr.80 (colori intensi)</t>
  </si>
  <si>
    <t>da 50 pezzi</t>
  </si>
  <si>
    <t>bic blu</t>
  </si>
  <si>
    <t>da 84 pezzi</t>
  </si>
  <si>
    <t>matite colorate Giotto Stilnovo</t>
  </si>
  <si>
    <t>da 48 pezzi</t>
  </si>
  <si>
    <t xml:space="preserve">pennarelli turbo MAXI Giotto </t>
  </si>
  <si>
    <t>da 96 pezzi</t>
  </si>
  <si>
    <t>pennarelli turbo  Giotto punta fine</t>
  </si>
  <si>
    <t>da 12 pezzi</t>
  </si>
  <si>
    <t>pennarelli turbo MAXI Giotto monocolore: nero</t>
  </si>
  <si>
    <t>carta da pacco avana in fogli 100x150</t>
  </si>
  <si>
    <t>carta da pacco bianca in fogli 100x150</t>
  </si>
  <si>
    <t>da 100 pezzi</t>
  </si>
  <si>
    <t>Sacchetti di Polietilene  Senza Chiusura 20x30cm</t>
  </si>
  <si>
    <t>punteruoli per carta</t>
  </si>
  <si>
    <t>Uniposca bianco</t>
  </si>
  <si>
    <t>rotolo</t>
  </si>
  <si>
    <t>velcro maschio e femmina</t>
  </si>
  <si>
    <t>Uniposca argento</t>
  </si>
  <si>
    <t>Uniposca oro</t>
  </si>
  <si>
    <t>pennarelli per lavagna magnetica rosso</t>
  </si>
  <si>
    <t>pennarelli per lavagna magnetica blu</t>
  </si>
  <si>
    <t>TOTALE</t>
  </si>
  <si>
    <t>pennarelli per lavagna magnetica nero</t>
  </si>
  <si>
    <t>nastro adesivo trasparente diametro grande (50mm)</t>
  </si>
  <si>
    <t>nastro adesivo di carta diametro grande di buona qualità (25mm)</t>
  </si>
  <si>
    <t>nastro biadesivo (50mm)</t>
  </si>
  <si>
    <t>nastro rafia naturale</t>
  </si>
  <si>
    <t>PLESSO SCUOLA "N. SAURO" - GERMANEDO a.s 2025/2026</t>
  </si>
  <si>
    <t>PLESSO SCUOLA "S. PELLICO" - MALNAGO a.s 2025/2026</t>
  </si>
  <si>
    <t>PLESSO SCUOLA "NOSTRA FAMIGLIA"  a.s 2025/2026</t>
  </si>
  <si>
    <t xml:space="preserve">confezione </t>
  </si>
  <si>
    <t>confezione da 12 matita ergonomica triangolare</t>
  </si>
  <si>
    <t>conf da 48</t>
  </si>
  <si>
    <t>barattolo da 48 pennarelli a punta larga</t>
  </si>
  <si>
    <t>fogli carta da pacco bianchi</t>
  </si>
  <si>
    <t>cartoncini colorati 70x100 giallo</t>
  </si>
  <si>
    <t>cartoncini colorati 70x100 azzurro</t>
  </si>
  <si>
    <t>cartoncini colorati 70x100 rosa</t>
  </si>
  <si>
    <t>cartoncini colorati 70x100 verde</t>
  </si>
  <si>
    <t>cartoncini colorati 70x100 bianco</t>
  </si>
  <si>
    <t>da 100</t>
  </si>
  <si>
    <t xml:space="preserve">nastro adesivo trasparente 50 mm </t>
  </si>
  <si>
    <t>da 12</t>
  </si>
  <si>
    <t>da 500 fogli</t>
  </si>
  <si>
    <t xml:space="preserve">nastro adesivo di carta  18 mm </t>
  </si>
  <si>
    <t>PLESSO SCUOLA INFANZIA "R. SPREAFICO" a.s 2025/2026</t>
  </si>
  <si>
    <t>PLESSO SCUOLA INFANZIA "CALEOTTO" a.s 2025/2026</t>
  </si>
  <si>
    <t>PLESSO SCUOLA "OSPEDALIERA" a.s 2025/2026</t>
  </si>
  <si>
    <t>brush pen for lettering</t>
  </si>
  <si>
    <t>barattolo</t>
  </si>
  <si>
    <t>500 ml</t>
  </si>
  <si>
    <t>da 100 fogli</t>
  </si>
  <si>
    <t>colla a caldo mm12   per 20 cm DECO</t>
  </si>
  <si>
    <t>CARTUCCE PER PISTOLA A CALDO CM20</t>
  </si>
  <si>
    <t>FUSTELLE JUMBO DIAMETRO CM5 FORMA CUORE- FIOCCO DI NEVE- STELLA- FIORE</t>
  </si>
  <si>
    <t>MARCATORI PERMANENTI ORO MM1-2</t>
  </si>
  <si>
    <t>1000ml</t>
  </si>
  <si>
    <t>CARTONCINI BRISTOL 70X100 NERO</t>
  </si>
  <si>
    <t>CARTONCINI BRISTOL 70X100 AZZURRO</t>
  </si>
  <si>
    <t>CARTONCINI BRISTOL 70X100 VERDE CHIARO</t>
  </si>
  <si>
    <t>CARTONCINI BRISTOL 70X100 BIANCO</t>
  </si>
  <si>
    <t>CARTONCINI BRISTOL 70X100 MARRONE</t>
  </si>
  <si>
    <t>CARTONCINI BRISTOL 70X100 ROSA</t>
  </si>
  <si>
    <t>SPATOLE MOTIVI CREATIVI IN 6 MODELLI</t>
  </si>
  <si>
    <t>SABBIA CINETICA</t>
  </si>
  <si>
    <t>cartellette trasparenti con fori laterali</t>
  </si>
  <si>
    <t>Fogli per plastificatrice A3</t>
  </si>
  <si>
    <t>Fogli per plastificatrice A4</t>
  </si>
  <si>
    <t>Tempera oro</t>
  </si>
  <si>
    <t>Tempera argento</t>
  </si>
  <si>
    <t>velcro adesivo 2cmx25mt (maschio-femmina)</t>
  </si>
  <si>
    <t>Tamponi in spugna per stencil cm3</t>
  </si>
  <si>
    <t>tamponi in spugna per stencil cm2</t>
  </si>
  <si>
    <t>mollette di legno cm7</t>
  </si>
  <si>
    <t>stecche giganti naturali cm15x2</t>
  </si>
  <si>
    <t>Pastelloni a cera maxi giotto</t>
  </si>
  <si>
    <t>5 x ogni colore</t>
  </si>
  <si>
    <t>1 x ogni colore</t>
  </si>
  <si>
    <t>1 x tipo</t>
  </si>
  <si>
    <t>flacone</t>
  </si>
  <si>
    <t>TEMPERA PRONTA GIOTTO VERDE CHIARO</t>
  </si>
  <si>
    <t>TEMPERA PRONTA GIOTTO GIALLO</t>
  </si>
  <si>
    <t>TEMPERA PRONTA GIOTTO ARANCIONE</t>
  </si>
  <si>
    <t>TEMPERA PRONTA GIOTTO MAGENTA</t>
  </si>
  <si>
    <t>da 6 pezzi</t>
  </si>
  <si>
    <t>da 5 kg</t>
  </si>
  <si>
    <t>da 1000ml</t>
  </si>
  <si>
    <t>da 96pz</t>
  </si>
  <si>
    <t>NUMERO</t>
  </si>
  <si>
    <t>COLLA VINILICA GR. 250 VINAVIL UNIVERSALE</t>
  </si>
  <si>
    <t>COLLA VINILICA kg 1 VINAVIL UNIVERSALE</t>
  </si>
  <si>
    <t>C0NFEZIONE</t>
  </si>
  <si>
    <t xml:space="preserve">CONFEZIONE </t>
  </si>
  <si>
    <t>DISTRIBUTORE NASTRO SCOTCH GRANDE</t>
  </si>
  <si>
    <t>TRATTO PEN 12PZ COLORE NERO PUNTA fine</t>
  </si>
  <si>
    <t>Temperino metallo due buchi</t>
  </si>
  <si>
    <t>100 pz</t>
  </si>
  <si>
    <t>FOGLI PLASTIFICATRICE A4</t>
  </si>
  <si>
    <t>FOGLI PLASTIFICATRICE A3</t>
  </si>
  <si>
    <t>FOGLI PLASTIFICATRICE A5</t>
  </si>
  <si>
    <t>Giotto supermina pastelli a colori colore rosso 12 pezzi</t>
  </si>
  <si>
    <t>Giotto supermina pastelli a colori colore blu 12 pezzi</t>
  </si>
  <si>
    <t xml:space="preserve">Pastelli colorati giotto MEGA in barattolo 48 pezzi </t>
  </si>
  <si>
    <t>CARICATORE PER PILE STILO</t>
  </si>
  <si>
    <t>SACCHETTI TRASPARENTI CM20X35H 100PZ.</t>
  </si>
  <si>
    <t>Patafix</t>
  </si>
  <si>
    <t>PERFORATORE PINZA A 1 FORO</t>
  </si>
  <si>
    <t>PERFORATORE A 2 FORI</t>
  </si>
  <si>
    <t>PERFORATORE A 4 FORI REGOLABILI</t>
  </si>
  <si>
    <t>TAPPETINO DA TAGLIO A2 45X60cm</t>
  </si>
  <si>
    <t>CUTTER A LAMA CIRCOLARE ROTANTE 45mm</t>
  </si>
  <si>
    <t xml:space="preserve">NASTRO DI CARTA 25 mmx50 m </t>
  </si>
  <si>
    <t xml:space="preserve">NASTRO DI CARTA 50 mmx50 m </t>
  </si>
  <si>
    <t>CARTONCINO BRISTOL- ROSSO CM 70X100</t>
  </si>
  <si>
    <t>CARTONCINO BRISTOL- VERDE CM70X100</t>
  </si>
  <si>
    <t>CARTONCINO BRISTOL- ARANCIONE CM70X100</t>
  </si>
  <si>
    <t>CARTONCINO BRISTOL- BIANCO CM70X100</t>
  </si>
  <si>
    <t>CARTONCINO BRISTOL- GIALLO CM 70X100</t>
  </si>
  <si>
    <t>CARTONCINO BRISTOL- MARRONE CM 70X100</t>
  </si>
  <si>
    <t>da 12 pz</t>
  </si>
  <si>
    <t>da 48 pz</t>
  </si>
  <si>
    <t>da 100 pz</t>
  </si>
  <si>
    <t>Matite HB</t>
  </si>
  <si>
    <t>da 4 pz</t>
  </si>
  <si>
    <t xml:space="preserve">Pistola a caldo professionale per stick di colla da 11x150 mm </t>
  </si>
  <si>
    <t>FORBICI GRANDI</t>
  </si>
  <si>
    <t>FLACONI</t>
  </si>
  <si>
    <t>TEMPERA PRONTA  rosso magenta</t>
  </si>
  <si>
    <t>TEMPERA PRONTA  giallo</t>
  </si>
  <si>
    <t>TEMPERA PRONTA  bianco</t>
  </si>
  <si>
    <t>TEMPERA PRONTA  verde</t>
  </si>
  <si>
    <t>TEMPERA PRONTA  blu primario</t>
  </si>
  <si>
    <r>
      <rPr>
        <sz val="10"/>
        <color rgb="FF000000"/>
        <rFont val="Arial"/>
        <family val="2"/>
      </rPr>
      <t>fermacampioni n. 5</t>
    </r>
  </si>
  <si>
    <t>FOGLIO</t>
  </si>
  <si>
    <t>DA 220 g</t>
  </si>
  <si>
    <t>CARTONCINI BRISTOL ( 70 x 100)- azzurro</t>
  </si>
  <si>
    <t>CARTONCINI BRISTOL ( 70 x 100)- rosso</t>
  </si>
  <si>
    <t>CARTONCINI BRISTOL ( 70 x 100)- marrone</t>
  </si>
  <si>
    <t>CARTONCINI BRISTOL ( 70 x 100)- verde chiaro</t>
  </si>
  <si>
    <t>CARTONCINI BRISTOL ( 70 x 100)- verde scuro</t>
  </si>
  <si>
    <t>CARTONCINI BRISTOL ( 70 x 100)- blu</t>
  </si>
  <si>
    <t>CARTONCINI BRISTOL ( 70 x 100)- giallo</t>
  </si>
  <si>
    <t>CARTONCINI BRISTOL ( 70 x 100)- arancione</t>
  </si>
  <si>
    <t>Da 220 g</t>
  </si>
  <si>
    <t>CARTONCINI BRISTOL ( 70 x 100)- fuxia</t>
  </si>
  <si>
    <t>CARTONCINI BRISTOL ( 70 x 100)- nero</t>
  </si>
  <si>
    <t xml:space="preserve">PENNE NERE  </t>
  </si>
  <si>
    <t xml:space="preserve">Carta millimetrata per cartamodelli ( 100 cm X 25 mt ). </t>
  </si>
  <si>
    <t>bianchetti in penna</t>
  </si>
  <si>
    <t>55m x 48mm</t>
  </si>
  <si>
    <t>Scotch marrone  per imballaggi</t>
  </si>
  <si>
    <t>BARATTOLI</t>
  </si>
  <si>
    <t>ROTOLO</t>
  </si>
  <si>
    <t>SCOTCH TRASPARENTE cm 1,9</t>
  </si>
  <si>
    <t>SCOTCH DI CARTA cm 1,9</t>
  </si>
  <si>
    <t xml:space="preserve">Uniposca Bianchi </t>
  </si>
  <si>
    <t xml:space="preserve">Uniposca Oro  </t>
  </si>
  <si>
    <t>SPAGO SOTTILE</t>
  </si>
  <si>
    <t>ALBUM</t>
  </si>
  <si>
    <t>FOGLI DI CARTA DA LUCIDO opaca per disegno</t>
  </si>
  <si>
    <t>Pastelli a cera triangolo. Colori assortiti</t>
  </si>
  <si>
    <t>Fermagli n.6</t>
  </si>
  <si>
    <t>Gessi intensi per artisti Policromi ( 24 pezzi)</t>
  </si>
  <si>
    <t>Buste color bianco taglio punta 12x 18</t>
  </si>
  <si>
    <t>da 1 Kg</t>
  </si>
  <si>
    <t>CONFEZIONE</t>
  </si>
  <si>
    <t xml:space="preserve">da 50 pezzi </t>
  </si>
  <si>
    <t>Barattoli Pennarelli grossi</t>
  </si>
  <si>
    <t>da 100pz</t>
  </si>
  <si>
    <t>FOGLI  PLASTIFICATRICE A4</t>
  </si>
  <si>
    <t>FOGLI  PLASTIFICATRICE A3</t>
  </si>
  <si>
    <t>Carta velina bianca</t>
  </si>
  <si>
    <t xml:space="preserve">Carta velina rossa </t>
  </si>
  <si>
    <t>Numero</t>
  </si>
  <si>
    <t>Flacone</t>
  </si>
  <si>
    <t>Da 144 pezzi</t>
  </si>
  <si>
    <t xml:space="preserve">Da 96 pezzi </t>
  </si>
  <si>
    <t xml:space="preserve">Da 108 pezzi </t>
  </si>
  <si>
    <t>Da 48 pezzi</t>
  </si>
  <si>
    <t>Da 192 pezzi</t>
  </si>
  <si>
    <t>Pastelli legno colorati Giotto</t>
  </si>
  <si>
    <t>DA 12 pezzi</t>
  </si>
  <si>
    <t xml:space="preserve">Flacone </t>
  </si>
  <si>
    <t>Rotolo</t>
  </si>
  <si>
    <t>Confezione</t>
  </si>
  <si>
    <t>Da 50 fogli</t>
  </si>
  <si>
    <t>Ricariche  bastoncini di colla a caldo trasparente diametro mm.11x20</t>
  </si>
  <si>
    <t xml:space="preserve">Numero </t>
  </si>
  <si>
    <t>Attaccatutto in gel UHU (tubetti)</t>
  </si>
  <si>
    <t xml:space="preserve">Confezione </t>
  </si>
  <si>
    <t xml:space="preserve">Temperamatite a due fori in metallo con raccoglitore </t>
  </si>
  <si>
    <t>Buste a perforazione universale A4 trasparenti lisce</t>
  </si>
  <si>
    <t>Fermagli in metallo N 6</t>
  </si>
  <si>
    <t xml:space="preserve">Da 50 pezzi </t>
  </si>
  <si>
    <t xml:space="preserve">Perforatori 1 foro in metallo </t>
  </si>
  <si>
    <t>Da 8 colori</t>
  </si>
  <si>
    <t>da 12 colori</t>
  </si>
  <si>
    <t>Nastro adesivo trasparente scotch 550 19x33</t>
  </si>
  <si>
    <t>da 50 pz</t>
  </si>
  <si>
    <t>Cartellette trasparenti con fori laterali universali</t>
  </si>
  <si>
    <t>da 1000 pz</t>
  </si>
  <si>
    <t>pennarelli indelebili di vari colori a punta fine</t>
  </si>
  <si>
    <t>pennarelli indelebili di vari colori a punta grossa</t>
  </si>
  <si>
    <t xml:space="preserve">Porta etichette autoadesive trasparenti (tasche porta etichette) misura cm.10x6 </t>
  </si>
  <si>
    <t>Pennarelli uniposca punta media tonda 2.5mm</t>
  </si>
  <si>
    <t>Scatola da 12 pennarelli monocolore rosso TURBO MAXI GIOTTO</t>
  </si>
  <si>
    <t>Scatola da 12 pennarelli monocolore rosa TURBO MAXI GIOTTO</t>
  </si>
  <si>
    <t>Scatola da 12 pennarelli monocolore azzurro TURBO MAXI GIOTTO</t>
  </si>
  <si>
    <t>Scatola da 12 pennarelli monocolore nero TURBO  MAXI GIOTTO</t>
  </si>
  <si>
    <t>Scatola da 12 pennarelli monocolore giallo TURBO MAXI GIOTTO</t>
  </si>
  <si>
    <t>Flacone da 1000ml tempera pronta Giotto rossa</t>
  </si>
  <si>
    <t>Flacone da 1000ml tempera pronta Giotto bianca</t>
  </si>
  <si>
    <t>Flacone da 1000ml tempera pronta Giotto blu oltremare</t>
  </si>
  <si>
    <t>Flacone da 1000ml tempera pronta Giotto verde scuro</t>
  </si>
  <si>
    <t xml:space="preserve">Flacone da 1000ml tempera pronta Giotto marrone </t>
  </si>
  <si>
    <t xml:space="preserve">Flacone da 1000 ml.tempera pronta verde chiaro </t>
  </si>
  <si>
    <t xml:space="preserve">Flacone da 1000ml tempera pronta Giotto azzurra </t>
  </si>
  <si>
    <t>Flacone da 1000ml tempera pronta Giotto viola</t>
  </si>
  <si>
    <t xml:space="preserve">Flacone da 1000ml tempera pronta Giotto arancione </t>
  </si>
  <si>
    <t xml:space="preserve">Flacone da 1000ml tempera pronta Giotto rosa </t>
  </si>
  <si>
    <t>Flacone da 1000ml tempera pronta Giotto nera</t>
  </si>
  <si>
    <t>Cartoncino Bristol 70X100 blu</t>
  </si>
  <si>
    <t>Cartoncino Bristol 70X100 giallo</t>
  </si>
  <si>
    <t>Cartoncino Bristol 70X100 bianco</t>
  </si>
  <si>
    <t>Cartoncino Bristol 70X100 nero</t>
  </si>
  <si>
    <t>Cartoncino Bristol 70X100 verde chiaro</t>
  </si>
  <si>
    <t>Cartoncino Bristol 70X100 rosso</t>
  </si>
  <si>
    <t>Nastro liscio per feste in polipropilene blu 31mm. X 100</t>
  </si>
  <si>
    <t>Nastro liscio per feste in polipropilene giallo 31mm. X 100</t>
  </si>
  <si>
    <t>Nastro liscio per feste in polipropilene rosso 31mm. X 100</t>
  </si>
  <si>
    <t>Puntine testina blu</t>
  </si>
  <si>
    <t>Puntine testina gialla</t>
  </si>
  <si>
    <t>Puntine testina rossa</t>
  </si>
  <si>
    <t>Pennelli punta piatta misura 8</t>
  </si>
  <si>
    <t>Pennelli punta piatta misura 14</t>
  </si>
  <si>
    <t>da 10 pz</t>
  </si>
  <si>
    <t>RAFIA NATURALE - 10 MATASSE COLORATE</t>
  </si>
  <si>
    <t>COPERTINE PER FASCICOLI in cartoncino</t>
  </si>
  <si>
    <t>COPERTINE PER FASCICOLI in acetato trasparente</t>
  </si>
  <si>
    <t>Pennarelli punta fine Giotto vaschetta</t>
  </si>
  <si>
    <t>Pennarelli punta fine Giotto barattolo</t>
  </si>
  <si>
    <t>Pennarelli punta grossa Giotto vaschetta</t>
  </si>
  <si>
    <t>Pennarelli punta grossa Giotto barattolo</t>
  </si>
  <si>
    <t>Acquarelli GIOTTO da 12 pastiglie di colore</t>
  </si>
  <si>
    <t>cf 100 pz</t>
  </si>
  <si>
    <t>nastro adesivo trasparente diametro grande (15mm)</t>
  </si>
  <si>
    <t>IMPONIBILE</t>
  </si>
  <si>
    <t>IVA 22%</t>
  </si>
  <si>
    <t>cf 100pz</t>
  </si>
  <si>
    <t>F.LLI CLERICI</t>
  </si>
  <si>
    <t>150 cm x 5 m</t>
  </si>
  <si>
    <t>cf da 50fg 50x70</t>
  </si>
  <si>
    <t>cf da 8pz</t>
  </si>
  <si>
    <t>50 fogli f.to A4</t>
  </si>
  <si>
    <t>da 20 pz</t>
  </si>
  <si>
    <t>SCONTO 5% su imp.</t>
  </si>
  <si>
    <t>SCONTO 3% su imp.</t>
  </si>
  <si>
    <t>IMPONIBILE SCONTATO</t>
  </si>
  <si>
    <t>21cm</t>
  </si>
  <si>
    <t>50x66</t>
  </si>
  <si>
    <t>cf da 8 rotoli</t>
  </si>
  <si>
    <t>fermacampioni medi - N5</t>
  </si>
  <si>
    <t>fermacampioni piccoli - N3</t>
  </si>
  <si>
    <t>plastificatrici formato A3</t>
  </si>
  <si>
    <t>FERMACAMPIONI 2 cm - N3</t>
  </si>
  <si>
    <t>FERMACAMPIONI 2,5 cm - N4</t>
  </si>
  <si>
    <t>FERMACAMPIONI 3 cm - N5</t>
  </si>
  <si>
    <t>CARTA da lucido formato A4</t>
  </si>
  <si>
    <t>da 1000 pezzi</t>
  </si>
  <si>
    <t>colla giotto gr. 1000</t>
  </si>
  <si>
    <t>carta crepla glitterata 50x 150 (oro, argento, rosso)</t>
  </si>
  <si>
    <t>da 50 fogli</t>
  </si>
  <si>
    <t>Sacchetti In Polipropilene Con Orecchie A Fondo - formato 12x37x7</t>
  </si>
  <si>
    <t>Cucitrici a pinza MAESTRI</t>
  </si>
  <si>
    <t xml:space="preserve">Pennarelli (marker)  indelebili NERO a punta larga 15 mm </t>
  </si>
  <si>
    <t>Orologi parete ora instruments 31 cm verde</t>
  </si>
  <si>
    <t>da 10 rotoli</t>
  </si>
  <si>
    <t>2 x colore</t>
  </si>
  <si>
    <t>1 x colore</t>
  </si>
  <si>
    <t>rotoli spago colori misti (verde, giallo, azzurro, rosso)</t>
  </si>
  <si>
    <t>PUNTI METALLICI PER PINZATRICE 6/4</t>
  </si>
  <si>
    <t xml:space="preserve">da 50pz </t>
  </si>
  <si>
    <t>MINISTERO DELL’ISTRUZIONE E DEL MERITO</t>
  </si>
  <si>
    <t xml:space="preserve">ISTITUTO COMPRENSIVO STATALE LECCO 3 </t>
  </si>
  <si>
    <t>“ANTONIO STOPPANI”</t>
  </si>
  <si>
    <t xml:space="preserve">Infanzia – Primaria – Secondaria di 1° grado </t>
  </si>
  <si>
    <t>Via Achille Grandi 35  - LECCO           tel. 0341/363137</t>
  </si>
  <si>
    <t>codice fiscale:  92061380132                 Codice iPA: istsc_lcic82600d</t>
  </si>
  <si>
    <t>Spett.le Ditta</t>
  </si>
  <si>
    <t>Oggetto:</t>
  </si>
  <si>
    <t>Ordine materiale per esercitazioni didattiche alunni Scuole Primarie ed Infanzia.</t>
  </si>
  <si>
    <t>IL DIRIGENTE SCOLASTICO</t>
  </si>
  <si>
    <t>VISTO</t>
  </si>
  <si>
    <t>il D.P.R. 08 marzo 1999, n. 275;</t>
  </si>
  <si>
    <t>il D.P.R. 26/09/2001, n. 352;</t>
  </si>
  <si>
    <t>l'art. 44 del D.M. n. 129 del 28/08/2018;</t>
  </si>
  <si>
    <t>il Regolamento interno di Contabilità, approvato dal Consiglio di Isituto con Delibera n. 9 del 09/02/2021;</t>
  </si>
  <si>
    <t>VISTA</t>
  </si>
  <si>
    <t>CONSIDERATA</t>
  </si>
  <si>
    <t>la necessità di acquisto di cancelleria e materiale didattico per i plessi di Scuola Primaria ed Infanzia;</t>
  </si>
  <si>
    <t>VALUTATE</t>
  </si>
  <si>
    <t>CONSIDERATO</t>
  </si>
  <si>
    <t xml:space="preserve">ACCERTATA </t>
  </si>
  <si>
    <t>RICHIEDE</t>
  </si>
  <si>
    <t>a codesta spett.le ditta, la fornitura del materiale di cui agli allegati file e sotto riepilogato e suddiviso per plessi:</t>
  </si>
  <si>
    <t>DESTINAZIONE MATERIALE CANCELLERIA di cui agli allegati elenchi</t>
  </si>
  <si>
    <t>PLESSI I.C.S. LECCO 3           "A. STOPPANI"</t>
  </si>
  <si>
    <t>Scuola Primaria "G. Oberdan" Belledo - Via Don Consonni, 1 - Lecco</t>
  </si>
  <si>
    <t>Scuola Primaria "N. Sauro" Germanedo - Via Alla Chiesa, 16 - Lecco</t>
  </si>
  <si>
    <t>Scuola Primaria "S. Pellico" Malnago - Via ai Poggi, 103 - Lecco</t>
  </si>
  <si>
    <t>Scuola dell'Infanzia "R. Spreafico" - Via Gilardi, 11 - Lecco</t>
  </si>
  <si>
    <t>Imponibile totale</t>
  </si>
  <si>
    <t>Totale</t>
  </si>
  <si>
    <t>Si riportano di seguito le condizioni di fornitura:</t>
  </si>
  <si>
    <r>
      <t xml:space="preserve">Le spese di imballo, trasporto, spedizione ed eventuale installazione e collaudo sono sempre da intendersi </t>
    </r>
    <r>
      <rPr>
        <u/>
        <sz val="10"/>
        <rFont val="Arial"/>
        <family val="2"/>
      </rPr>
      <t>comprese nel prezzo.</t>
    </r>
  </si>
  <si>
    <t>La fattura dovrà essere intestata a: Istituto Comprensivo Statale Lecco 3 "Antonio Stoppani - Via A. Grandi, 35 - c.f. 92061380132</t>
  </si>
  <si>
    <t>Il pagamento sarà effettuato esclusivamente tramite bonifico bancario entro 30 giorni dal ricevimento della fattura elettronica ai sensi del DM n. 55 del 3 aprile 2013 che riporti il numero di CIG ed alla quale dovrà essere allegata la dichiarazione di tracciabilità dei flussi finanziari, corredata di documento di identità del sottoscrittore, ed in presenza di un DURC regolare acquisito d'ufficio.</t>
  </si>
  <si>
    <t>Lo stesso avverrà dopo il collaudo e/o apposizione visto di regolarità della fornitura.</t>
  </si>
  <si>
    <t>Ai sensi dell'art.17-ter del D.P.R. n. 633/1972 l'IVA verrà versata direttamente all'Erario dall'I.C.S. Lecco 3.</t>
  </si>
  <si>
    <t>Il contratto potrà essere risolto in caso di successivo accertamento del difetto dei requisiti prescritti.</t>
  </si>
  <si>
    <t xml:space="preserve"> Il Dirigente Scolastico</t>
  </si>
  <si>
    <t>Dott.ssa Mariapia Riva</t>
  </si>
  <si>
    <t>la delibera del Consiglio di Istituto n. 49 in data 06.02.2025 con la quale è stato approvato il Programma annuale per l'esercizio finanziario 2025;</t>
  </si>
  <si>
    <t xml:space="preserve">e-mail: lcic82600d@istruzione.it           lcic82600d@pec.istruzione.it          https://stoppanicomprensivo.edu.it/     codice Scuola: LCIC82600D </t>
  </si>
  <si>
    <t>la disponibilità di cassa relativa all'Attività A03 "Didattica" su cui sarà imputata la spesa del piano annuale 2025;</t>
  </si>
  <si>
    <r>
      <t xml:space="preserve">Scuola Primaria "Ns. Famiglia" -  Via Belfiore, 49 - </t>
    </r>
    <r>
      <rPr>
        <b/>
        <sz val="10"/>
        <rFont val="Arial"/>
        <family val="2"/>
      </rPr>
      <t>consegna c/o Scuola Secondaria "A. Stoppani"  Via Achille Grandi, 35 - Lecco</t>
    </r>
  </si>
  <si>
    <r>
      <t xml:space="preserve">Scuola Ospedaliera - </t>
    </r>
    <r>
      <rPr>
        <b/>
        <sz val="10"/>
        <rFont val="Arial"/>
        <family val="2"/>
      </rPr>
      <t>consegna c/o Scuola Secondaria "A. Stoppani"  Via Achille Grandi, 35 - Lecco</t>
    </r>
  </si>
  <si>
    <t>la delibera del Consiglio di Istituto n. 126 del 26.06.2023 con la quale sono state approvate le fasce economiche per l'applicazione del principio di rotazione ai sensi dell'art. 49 DLgs 36/23;</t>
  </si>
  <si>
    <t>l'esito positivo della verifica della regolarità del DURC, effettuata dallo Scrivente;</t>
  </si>
  <si>
    <t>VALUTATA</t>
  </si>
  <si>
    <t>la Vs. offerta prot.n. 8067 del 29.07.2025;</t>
  </si>
  <si>
    <t>l'indagine di mercato effettuata dalla Scrivente e di cui al prospetto comparativo prot.n. 8258 del 13.08.25;</t>
  </si>
  <si>
    <t>la Decisione Dirigenziale prot. n. 7989 del 21.07.25;</t>
  </si>
  <si>
    <t>Pratica trattata da: Torri Erica</t>
  </si>
  <si>
    <t>da 8 pz</t>
  </si>
  <si>
    <r>
      <t xml:space="preserve">DISCHETTI MAGNETICI </t>
    </r>
    <r>
      <rPr>
        <b/>
        <sz val="11"/>
        <rFont val="Calibri"/>
        <family val="2"/>
        <scheme val="minor"/>
      </rPr>
      <t>20 mm</t>
    </r>
    <r>
      <rPr>
        <sz val="11"/>
        <rFont val="Calibri"/>
        <family val="2"/>
        <scheme val="minor"/>
      </rPr>
      <t xml:space="preserve"> calamite adesive</t>
    </r>
  </si>
  <si>
    <t xml:space="preserve">forbici in acciaio punta tonda </t>
  </si>
  <si>
    <t>da 500ml</t>
  </si>
  <si>
    <t>colle stick 20 pezzi per 20 gr UHU</t>
  </si>
  <si>
    <t>fogli plastificatrice A4 confezione da 100</t>
  </si>
  <si>
    <t>20 pezzi</t>
  </si>
  <si>
    <t>colle UHU grammi 40</t>
  </si>
  <si>
    <t>fogli x plastificatrice  A4 216X303 mm  light</t>
  </si>
  <si>
    <t>da 20 pezzi</t>
  </si>
  <si>
    <t>da 15 fogli</t>
  </si>
  <si>
    <t>CARTA METALLIZZATA CM21X29,7  80G in 6 colori</t>
  </si>
  <si>
    <t>da 8 pezzi</t>
  </si>
  <si>
    <t>da 5 pezzi</t>
  </si>
  <si>
    <t>da 4 pezzi</t>
  </si>
  <si>
    <t>das BIANCO da 0,5 kg</t>
  </si>
  <si>
    <t>Colla vinilica 1kg GIOTTO</t>
  </si>
  <si>
    <t>Carta da pacco bianca in fogli 100x150</t>
  </si>
  <si>
    <t>Carta da pacco avana in fogli 100x150</t>
  </si>
  <si>
    <t>Da 24 fogli</t>
  </si>
  <si>
    <t>Da 1000 punti</t>
  </si>
  <si>
    <t>ROTOLO CARTA DA PACCO MARRONE</t>
  </si>
  <si>
    <t>ROTOLO CARTA DA PACCO BIANCA (carta per scenografia)</t>
  </si>
  <si>
    <t>Punti per cucitrici P 11 cucitrice a pinza Lebez - passo 6/4</t>
  </si>
  <si>
    <t xml:space="preserve">COLLA STICK UHU  40 g  </t>
  </si>
  <si>
    <t>Nastro adesivo colorato- colori forti - giallo</t>
  </si>
  <si>
    <t>Nastro adesivo colorato- colori forti - rosso</t>
  </si>
  <si>
    <t>Nastro adesivo colorato- colori forti - verde</t>
  </si>
  <si>
    <t>Nastro adesivo colorato- colori forti - blu</t>
  </si>
  <si>
    <t>CARTONCINO BRISTOL- AZZURRO CM 70X100</t>
  </si>
  <si>
    <t>F.LLI CLERICI SPA</t>
  </si>
  <si>
    <t>Via Risorgimento, 7</t>
  </si>
  <si>
    <r>
      <t xml:space="preserve">22070 </t>
    </r>
    <r>
      <rPr>
        <b/>
        <sz val="10"/>
        <rFont val="Arial"/>
        <family val="2"/>
      </rPr>
      <t>LUISAGO</t>
    </r>
    <r>
      <rPr>
        <sz val="10"/>
        <rFont val="Arial"/>
        <family val="2"/>
      </rPr>
      <t xml:space="preserve"> (CO)</t>
    </r>
  </si>
  <si>
    <r>
      <t xml:space="preserve">TEMPERA GIOTTO 500 ML ACRILICA - </t>
    </r>
    <r>
      <rPr>
        <b/>
        <sz val="11"/>
        <rFont val="Calibri"/>
        <family val="2"/>
        <scheme val="minor"/>
      </rPr>
      <t>2 x colore: blu, giallo, rosso, marrone,  bianco e nero</t>
    </r>
  </si>
  <si>
    <r>
      <t xml:space="preserve">cucitrice </t>
    </r>
    <r>
      <rPr>
        <b/>
        <sz val="11"/>
        <rFont val="Calibri"/>
        <family val="2"/>
        <scheme val="minor"/>
      </rPr>
      <t>MAESTRI</t>
    </r>
  </si>
  <si>
    <t>COLLA STICK UHU 21 GR</t>
  </si>
  <si>
    <t>NASTRO ADESIVO 66MTX19MM TRASPArente</t>
  </si>
  <si>
    <t>CARTELLINA MANILLA 3 LEMBI 25 PER 33 - 5  COLORI ASSORTITI</t>
  </si>
  <si>
    <r>
      <t xml:space="preserve">NASTRO PER CONFEZIONE REGALO 6PZ COLORI: </t>
    </r>
    <r>
      <rPr>
        <b/>
        <sz val="11"/>
        <rFont val="Calibri"/>
        <family val="2"/>
        <scheme val="minor"/>
      </rPr>
      <t>verde, rosso, giallo, marrone, azzurro, rosa</t>
    </r>
  </si>
  <si>
    <t xml:space="preserve">DORSINI LEGAFOGLI DORSO 7mm </t>
  </si>
  <si>
    <t>PILE AA (STILO RICARICABILE)</t>
  </si>
  <si>
    <t>PILE AAA(MINISTILO)</t>
  </si>
  <si>
    <r>
      <t xml:space="preserve">SET PENNELLI MANICO </t>
    </r>
    <r>
      <rPr>
        <b/>
        <sz val="11"/>
        <rFont val="Calibri"/>
        <family val="2"/>
        <scheme val="minor"/>
      </rPr>
      <t>CORTO</t>
    </r>
    <r>
      <rPr>
        <sz val="11"/>
        <rFont val="Calibri"/>
        <family val="2"/>
        <scheme val="minor"/>
      </rPr>
      <t xml:space="preserve"> SETOLE SINTETICHE PUNTA PIATTA MISURA 14</t>
    </r>
  </si>
  <si>
    <r>
      <t xml:space="preserve">SET PENNELLI MANICO </t>
    </r>
    <r>
      <rPr>
        <b/>
        <sz val="11"/>
        <rFont val="Calibri"/>
        <family val="2"/>
        <scheme val="minor"/>
      </rPr>
      <t>CORTO</t>
    </r>
    <r>
      <rPr>
        <sz val="11"/>
        <rFont val="Calibri"/>
        <family val="2"/>
        <scheme val="minor"/>
      </rPr>
      <t xml:space="preserve"> SETOLE SINTETICHE PUNTA PIATTA MISURA 16</t>
    </r>
  </si>
  <si>
    <r>
      <t xml:space="preserve">SET PENNELLI MANICO </t>
    </r>
    <r>
      <rPr>
        <b/>
        <sz val="11"/>
        <rFont val="Calibri"/>
        <family val="2"/>
        <scheme val="minor"/>
      </rPr>
      <t>CORTO</t>
    </r>
    <r>
      <rPr>
        <sz val="11"/>
        <rFont val="Calibri"/>
        <family val="2"/>
        <scheme val="minor"/>
      </rPr>
      <t xml:space="preserve"> SETOLE SINTETICHE PUNTA PIATTA MISURA 20</t>
    </r>
  </si>
  <si>
    <t>CORRETTORE LIQUIDO BIANCO A PENNA PAPERMATE</t>
  </si>
  <si>
    <r>
      <t xml:space="preserve">GEOPIANO CON CHIODINI tavola geometrica - </t>
    </r>
    <r>
      <rPr>
        <b/>
        <sz val="11"/>
        <rFont val="Calibri"/>
        <family val="2"/>
      </rPr>
      <t>22x22x2</t>
    </r>
  </si>
  <si>
    <r>
      <t xml:space="preserve">CUTTER PER TAGLI CIRCOLARI PER CERCHI </t>
    </r>
    <r>
      <rPr>
        <b/>
        <sz val="11"/>
        <rFont val="Calibri"/>
        <family val="2"/>
        <scheme val="minor"/>
      </rPr>
      <t xml:space="preserve">da 1 a 15cm </t>
    </r>
  </si>
  <si>
    <t>Colla UHU 20 gr.</t>
  </si>
  <si>
    <t>3 x colore</t>
  </si>
  <si>
    <t>Graffetatrici passo p11 MAESTRI</t>
  </si>
  <si>
    <t>Pennelli punta piatta misura 16</t>
  </si>
  <si>
    <t>CODICI</t>
  </si>
  <si>
    <t>111024</t>
  </si>
  <si>
    <t>110014</t>
  </si>
  <si>
    <t>FI543000</t>
  </si>
  <si>
    <t>101009R</t>
  </si>
  <si>
    <t>021022R</t>
  </si>
  <si>
    <t>021022G</t>
  </si>
  <si>
    <t>021022VP</t>
  </si>
  <si>
    <t>021022VS</t>
  </si>
  <si>
    <t>021022AZ</t>
  </si>
  <si>
    <t>021022B</t>
  </si>
  <si>
    <t>021022TB</t>
  </si>
  <si>
    <t>021022RO</t>
  </si>
  <si>
    <t>021022BI</t>
  </si>
  <si>
    <t>021022N</t>
  </si>
  <si>
    <t>129001</t>
  </si>
  <si>
    <t>129006</t>
  </si>
  <si>
    <t>66/1566</t>
  </si>
  <si>
    <t>78/5066</t>
  </si>
  <si>
    <t>117028</t>
  </si>
  <si>
    <t>117058</t>
  </si>
  <si>
    <t>CCT705W</t>
  </si>
  <si>
    <t>119007</t>
  </si>
  <si>
    <t>017611</t>
  </si>
  <si>
    <t>081001B</t>
  </si>
  <si>
    <t>038096</t>
  </si>
  <si>
    <t>043100</t>
  </si>
  <si>
    <t>043099</t>
  </si>
  <si>
    <t>042034N</t>
  </si>
  <si>
    <t>047033</t>
  </si>
  <si>
    <t>047024</t>
  </si>
  <si>
    <t>193020</t>
  </si>
  <si>
    <t>193021</t>
  </si>
  <si>
    <t>180023</t>
  </si>
  <si>
    <t>197007</t>
  </si>
  <si>
    <t>PR0100</t>
  </si>
  <si>
    <t>1731</t>
  </si>
  <si>
    <t>042053BI</t>
  </si>
  <si>
    <t>042053A</t>
  </si>
  <si>
    <t>042053O</t>
  </si>
  <si>
    <t>042015R</t>
  </si>
  <si>
    <t>042015N</t>
  </si>
  <si>
    <t>042015B</t>
  </si>
  <si>
    <t>060001</t>
  </si>
  <si>
    <t>CC08197</t>
  </si>
  <si>
    <t>86945</t>
  </si>
  <si>
    <t>11428-11427-11429-11426</t>
  </si>
  <si>
    <t>2196/1-/2-/3</t>
  </si>
  <si>
    <t>sconto pag.to 30gg</t>
  </si>
  <si>
    <t>123118</t>
  </si>
  <si>
    <t>193030</t>
  </si>
  <si>
    <t>193031</t>
  </si>
  <si>
    <t>114039</t>
  </si>
  <si>
    <t>047026RM</t>
  </si>
  <si>
    <t>047026G</t>
  </si>
  <si>
    <t>047026BI</t>
  </si>
  <si>
    <t>047026VS</t>
  </si>
  <si>
    <t>047026BO</t>
  </si>
  <si>
    <t>104004</t>
  </si>
  <si>
    <t>021022AR</t>
  </si>
  <si>
    <t>021022FU</t>
  </si>
  <si>
    <t>STL1108</t>
  </si>
  <si>
    <t>123003</t>
  </si>
  <si>
    <t>10696</t>
  </si>
  <si>
    <t>136055</t>
  </si>
  <si>
    <t>117039</t>
  </si>
  <si>
    <t>12740/48</t>
  </si>
  <si>
    <t>66/1966</t>
  </si>
  <si>
    <t>81/1950</t>
  </si>
  <si>
    <t>194003</t>
  </si>
  <si>
    <t>079050</t>
  </si>
  <si>
    <t>042003n</t>
  </si>
  <si>
    <t>KR972815</t>
  </si>
  <si>
    <t>TQ10863</t>
  </si>
  <si>
    <t>100006</t>
  </si>
  <si>
    <t>BLHC13006</t>
  </si>
  <si>
    <t>191026BI</t>
  </si>
  <si>
    <t>191026R</t>
  </si>
  <si>
    <t>82/5066/1</t>
  </si>
  <si>
    <t>82/5066/2</t>
  </si>
  <si>
    <t>82/5066/3</t>
  </si>
  <si>
    <t>82/5066/4</t>
  </si>
  <si>
    <t>178006</t>
  </si>
  <si>
    <t>cg74382</t>
  </si>
  <si>
    <t>123016</t>
  </si>
  <si>
    <t>123092</t>
  </si>
  <si>
    <t>81/2550</t>
  </si>
  <si>
    <t>81/5050</t>
  </si>
  <si>
    <t>104003</t>
  </si>
  <si>
    <t>104006</t>
  </si>
  <si>
    <t>021022V</t>
  </si>
  <si>
    <t>042002N</t>
  </si>
  <si>
    <t>145009</t>
  </si>
  <si>
    <t>BL12048</t>
  </si>
  <si>
    <t>033006HB</t>
  </si>
  <si>
    <t>129009</t>
  </si>
  <si>
    <t>041N.12</t>
  </si>
  <si>
    <t>041N.25</t>
  </si>
  <si>
    <t>038130</t>
  </si>
  <si>
    <t>043053</t>
  </si>
  <si>
    <t>74810</t>
  </si>
  <si>
    <t>62479</t>
  </si>
  <si>
    <t>126081</t>
  </si>
  <si>
    <t>180027</t>
  </si>
  <si>
    <t>04775</t>
  </si>
  <si>
    <t>107110</t>
  </si>
  <si>
    <t>114003</t>
  </si>
  <si>
    <t>129100</t>
  </si>
  <si>
    <t>129102</t>
  </si>
  <si>
    <t>S610007</t>
  </si>
  <si>
    <t>11020/14</t>
  </si>
  <si>
    <t>11020/16</t>
  </si>
  <si>
    <t>11020/20</t>
  </si>
  <si>
    <t>079011</t>
  </si>
  <si>
    <t>136014</t>
  </si>
  <si>
    <t>CC1530</t>
  </si>
  <si>
    <t>123080</t>
  </si>
  <si>
    <t>CCE9201</t>
  </si>
  <si>
    <t>113003</t>
  </si>
  <si>
    <t>113011</t>
  </si>
  <si>
    <t>TCM004</t>
  </si>
  <si>
    <t>03578</t>
  </si>
  <si>
    <t>13169</t>
  </si>
  <si>
    <t>241002V-R-G-M-AZ-RO</t>
  </si>
  <si>
    <t>11428-27-29-26</t>
  </si>
  <si>
    <r>
      <t xml:space="preserve">SPAGO IN CANAPA COLORI </t>
    </r>
    <r>
      <rPr>
        <b/>
        <sz val="11"/>
        <rFont val="Calibri"/>
        <family val="2"/>
        <scheme val="minor"/>
      </rPr>
      <t xml:space="preserve">verde, giallo, blu, rosso </t>
    </r>
    <r>
      <rPr>
        <sz val="11"/>
        <rFont val="Calibri"/>
        <family val="2"/>
        <scheme val="minor"/>
      </rPr>
      <t>- GOMITOLO DA 30m</t>
    </r>
  </si>
  <si>
    <t>08197</t>
  </si>
  <si>
    <t>cm 50x2</t>
  </si>
  <si>
    <t>ROTOLI</t>
  </si>
  <si>
    <r>
      <t xml:space="preserve">STRISCE GRIP MT10 - STRISCE VELCRO </t>
    </r>
    <r>
      <rPr>
        <b/>
        <sz val="11"/>
        <rFont val="Calibri"/>
        <family val="2"/>
        <scheme val="minor"/>
      </rPr>
      <t>BIANCO</t>
    </r>
  </si>
  <si>
    <r>
      <t xml:space="preserve">Tempera </t>
    </r>
    <r>
      <rPr>
        <b/>
        <sz val="11"/>
        <rFont val="Calibri"/>
        <family val="2"/>
        <scheme val="minor"/>
      </rPr>
      <t>PRIMO</t>
    </r>
    <r>
      <rPr>
        <sz val="11"/>
        <rFont val="Calibri"/>
        <family val="2"/>
        <scheme val="minor"/>
      </rPr>
      <t>: nero,bianco,blu,giallo,fucsia,arancione,viola, azzurro, verde</t>
    </r>
  </si>
  <si>
    <t>forbici per tagliare cartoncino e tessuto marca  ARDA 18 cm codice FD1818</t>
  </si>
  <si>
    <t>taglierina rotante per cartoncino e tessuto marca LR400 A4</t>
  </si>
  <si>
    <t>123013</t>
  </si>
  <si>
    <t>KR971349</t>
  </si>
  <si>
    <t>123017</t>
  </si>
  <si>
    <t>129113</t>
  </si>
  <si>
    <t>FI426800</t>
  </si>
  <si>
    <t>114083</t>
  </si>
  <si>
    <t>042053</t>
  </si>
  <si>
    <r>
      <t xml:space="preserve">pennarelli UNIPOSCA Colori assortiti: </t>
    </r>
    <r>
      <rPr>
        <b/>
        <sz val="11"/>
        <rFont val="Calibri"/>
        <family val="2"/>
        <scheme val="minor"/>
      </rPr>
      <t>rosso, bianco, nero, argento, oro, verde chiaro, verde scuro, giallo, arancione, blu, rosa, viola, azzurro, marrone</t>
    </r>
  </si>
  <si>
    <t>DESCRIZIONE DETTAGLIATA dell'articolo richiesto</t>
  </si>
  <si>
    <t>BL22032</t>
  </si>
  <si>
    <t>123119</t>
  </si>
  <si>
    <t>123114</t>
  </si>
  <si>
    <t>CC10532</t>
  </si>
  <si>
    <t>047023VCH</t>
  </si>
  <si>
    <t>047023G</t>
  </si>
  <si>
    <t>047023AR</t>
  </si>
  <si>
    <t>047023RM</t>
  </si>
  <si>
    <t>11370</t>
  </si>
  <si>
    <t>13183</t>
  </si>
  <si>
    <t>047026O</t>
  </si>
  <si>
    <t>047026A</t>
  </si>
  <si>
    <t>042064</t>
  </si>
  <si>
    <t>12751</t>
  </si>
  <si>
    <t>cc08197</t>
  </si>
  <si>
    <t>cc04554</t>
  </si>
  <si>
    <t>cc12477</t>
  </si>
  <si>
    <t>cc04553</t>
  </si>
  <si>
    <t>11689</t>
  </si>
  <si>
    <t>11690</t>
  </si>
  <si>
    <t>11816</t>
  </si>
  <si>
    <t xml:space="preserve">FIF524700           </t>
  </si>
  <si>
    <t>191025</t>
  </si>
  <si>
    <t>06276-9-7-8</t>
  </si>
  <si>
    <t>12151/1 - 2</t>
  </si>
  <si>
    <t>11162/3 - 2 - 1 - 4</t>
  </si>
  <si>
    <t>11428 - 27 - 29 - 26</t>
  </si>
  <si>
    <t>S320324</t>
  </si>
  <si>
    <t>OMPC5M8P</t>
  </si>
  <si>
    <t>043098</t>
  </si>
  <si>
    <t>201688</t>
  </si>
  <si>
    <t>201054</t>
  </si>
  <si>
    <t>042034R</t>
  </si>
  <si>
    <t>042034RO</t>
  </si>
  <si>
    <t>042034AZ</t>
  </si>
  <si>
    <t>042034G</t>
  </si>
  <si>
    <t>044010</t>
  </si>
  <si>
    <t>047023R</t>
  </si>
  <si>
    <t>047023BI</t>
  </si>
  <si>
    <t>047023BO</t>
  </si>
  <si>
    <t>047023VS</t>
  </si>
  <si>
    <t>047023M</t>
  </si>
  <si>
    <t>047023VC</t>
  </si>
  <si>
    <t>047023CY</t>
  </si>
  <si>
    <t>047023VI</t>
  </si>
  <si>
    <t>047023RO</t>
  </si>
  <si>
    <t>047023N</t>
  </si>
  <si>
    <t>123115</t>
  </si>
  <si>
    <t>TQ10761</t>
  </si>
  <si>
    <t>123019</t>
  </si>
  <si>
    <t>037048</t>
  </si>
  <si>
    <t>242019</t>
  </si>
  <si>
    <t>101009B</t>
  </si>
  <si>
    <t>101009G</t>
  </si>
  <si>
    <t>CCK577/16</t>
  </si>
  <si>
    <t>CCK577/08</t>
  </si>
  <si>
    <t>CCK577/14</t>
  </si>
  <si>
    <r>
      <t xml:space="preserve">Marcatore indelebile permanente PENTEL N 50 punta tonda colori: </t>
    </r>
    <r>
      <rPr>
        <b/>
        <sz val="11"/>
        <rFont val="Calibri"/>
        <family val="2"/>
      </rPr>
      <t>ROSSO, BLU, NERO, VERDE</t>
    </r>
  </si>
  <si>
    <t>042003</t>
  </si>
  <si>
    <r>
      <t xml:space="preserve">Carta crespa colori assortiti: </t>
    </r>
    <r>
      <rPr>
        <b/>
        <sz val="11"/>
        <rFont val="Calibri"/>
        <family val="2"/>
        <scheme val="minor"/>
      </rPr>
      <t>gialla, arancione, rosa, azzurro, verde, nero</t>
    </r>
  </si>
  <si>
    <r>
      <t xml:space="preserve">Carta velina 50x70 </t>
    </r>
    <r>
      <rPr>
        <b/>
        <sz val="11"/>
        <rFont val="Calibri"/>
        <family val="2"/>
        <scheme val="minor"/>
      </rPr>
      <t>(10 colori assortiti)</t>
    </r>
  </si>
  <si>
    <t>191026</t>
  </si>
  <si>
    <r>
      <t xml:space="preserve">Punti per graffettatrice (piccoli) 64/5.48 </t>
    </r>
    <r>
      <rPr>
        <b/>
        <sz val="11"/>
        <rFont val="Calibri"/>
        <family val="2"/>
        <scheme val="minor"/>
      </rPr>
      <t>per cucitrice MAESTRI sopra indicata</t>
    </r>
  </si>
  <si>
    <r>
      <t xml:space="preserve">UNIPOSCA PUNTA FINE </t>
    </r>
    <r>
      <rPr>
        <b/>
        <sz val="11"/>
        <rFont val="Calibri"/>
        <family val="2"/>
        <scheme val="minor"/>
      </rPr>
      <t xml:space="preserve">COLORI </t>
    </r>
    <r>
      <rPr>
        <sz val="11"/>
        <rFont val="Calibri"/>
        <family val="2"/>
        <scheme val="minor"/>
      </rPr>
      <t>bianco, nero, rosso, verde, blu e oro 1,3 mm</t>
    </r>
  </si>
  <si>
    <r>
      <t>TEMPERA GIOTTO 500 ML ACRILICA - 1</t>
    </r>
    <r>
      <rPr>
        <b/>
        <sz val="11"/>
        <rFont val="Calibri"/>
        <family val="2"/>
        <scheme val="minor"/>
      </rPr>
      <t xml:space="preserve"> x colore: blu, giallo, rosso, verde,  bianco e nero</t>
    </r>
  </si>
  <si>
    <r>
      <t xml:space="preserve">CORRETTORE A NASTRO PRITT </t>
    </r>
    <r>
      <rPr>
        <b/>
        <sz val="11"/>
        <rFont val="Calibri"/>
        <family val="2"/>
      </rPr>
      <t>mt8x5mm</t>
    </r>
  </si>
  <si>
    <r>
      <t xml:space="preserve">PISTOLA A CALDO CM18X15 - </t>
    </r>
    <r>
      <rPr>
        <b/>
        <sz val="11"/>
        <rFont val="Calibri"/>
        <family val="2"/>
      </rPr>
      <t>7MM</t>
    </r>
  </si>
  <si>
    <t>COLLA STICK G40 UHU</t>
  </si>
  <si>
    <r>
      <t>SPAGO IN CANAPA</t>
    </r>
    <r>
      <rPr>
        <b/>
        <sz val="11"/>
        <rFont val="Calibri"/>
        <family val="2"/>
      </rPr>
      <t xml:space="preserve"> gr.25: solo COLORI GIALLO ROSSO VERDE BLU  </t>
    </r>
  </si>
  <si>
    <r>
      <t xml:space="preserve">CARTONE ONDULATO A NASTRO IN ROTOLI CM5,7X15M </t>
    </r>
    <r>
      <rPr>
        <b/>
        <sz val="11"/>
        <rFont val="Calibri"/>
        <family val="2"/>
      </rPr>
      <t>ROSSO GIALLO BLU VERDE</t>
    </r>
  </si>
  <si>
    <r>
      <t xml:space="preserve">CARTONE ONDULATO A NASTRO IN ROTOLI CM5,7X15M </t>
    </r>
    <r>
      <rPr>
        <b/>
        <sz val="11"/>
        <rFont val="Calibri"/>
        <family val="2"/>
      </rPr>
      <t>ORO ARGENTO</t>
    </r>
  </si>
  <si>
    <r>
      <t xml:space="preserve">Tamponi in spugna per stencil </t>
    </r>
    <r>
      <rPr>
        <b/>
        <sz val="11"/>
        <rFont val="Calibri"/>
        <family val="2"/>
      </rPr>
      <t>cm4</t>
    </r>
  </si>
  <si>
    <r>
      <t xml:space="preserve">Pipetta contagocce </t>
    </r>
    <r>
      <rPr>
        <b/>
        <sz val="11"/>
        <rFont val="Calibri"/>
        <family val="2"/>
      </rPr>
      <t>cm14,5x30ml</t>
    </r>
  </si>
  <si>
    <r>
      <t xml:space="preserve">CARTA CRESPA IN ROTOLI CM50X2,5M colori: </t>
    </r>
    <r>
      <rPr>
        <b/>
        <sz val="11"/>
        <rFont val="Calibri"/>
        <family val="2"/>
      </rPr>
      <t>ROSSO - GIALLO - VERDE CHIARO - VERDE SCURO - AZZURRO - MARRONE - ARGENTO - ORO</t>
    </r>
  </si>
  <si>
    <t>Importo Imponibile</t>
  </si>
  <si>
    <t>le richieste delle rispettive insegnanti dei plessi di Scuola Primaria e di Scuola dell'Infanzia;</t>
  </si>
  <si>
    <r>
      <t xml:space="preserve">N. CIG </t>
    </r>
    <r>
      <rPr>
        <b/>
        <sz val="10"/>
        <rFont val="Arial"/>
        <family val="2"/>
      </rPr>
      <t>B801F4D87E</t>
    </r>
    <r>
      <rPr>
        <sz val="10"/>
        <rFont val="Arial"/>
        <family val="2"/>
      </rPr>
      <t xml:space="preserve"> - codice univoco ufficio UFD5W4</t>
    </r>
  </si>
  <si>
    <t>la regolarità della documentazione attestante i requisiti necessari acquisita agli atti;</t>
  </si>
  <si>
    <t>Scuola dell'Infanzia Caleotto - Via Giusti, 7 - Lecco</t>
  </si>
  <si>
    <t>LORDO</t>
  </si>
  <si>
    <t>IVA</t>
  </si>
  <si>
    <t>ISTITUTO COMPRENSIVO STATALE LECCO 3 “ANTONIO STOPPANI”</t>
  </si>
  <si>
    <t>PREVISIONE SPESA CANCELLERIA DIDATTICA</t>
  </si>
  <si>
    <t>PLESSI I.C.S. LECCO 3</t>
  </si>
  <si>
    <t>costo totale comprensivo      IVA al 22%</t>
  </si>
  <si>
    <t>ALUNNI 2025-26</t>
  </si>
  <si>
    <t>QUOTA ALUNNO</t>
  </si>
  <si>
    <t>QUOTA X ALUNNI</t>
  </si>
  <si>
    <t>BELLEDO</t>
  </si>
  <si>
    <t>ok</t>
  </si>
  <si>
    <t>GERMANEDO</t>
  </si>
  <si>
    <t>MALNAGO</t>
  </si>
  <si>
    <t>NS.FAMIGLIA</t>
  </si>
  <si>
    <t>SCUOLA OSPEDALIERA</t>
  </si>
  <si>
    <t>INF.CALEOTTO</t>
  </si>
  <si>
    <t>attesa chiarimenti</t>
  </si>
  <si>
    <t>INF.SPREAFICO</t>
  </si>
  <si>
    <t>TOTALI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</si>
</sst>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10]General"/>
    <numFmt numFmtId="165" formatCode="[$-410]0.00"/>
    <numFmt numFmtId="166" formatCode="0.0000"/>
    <numFmt numFmtId="167" formatCode="_-&quot;€&quot;\ * #,##0.00_-;\-&quot;€&quot;\ * #,##0.00_-;_-&quot;€&quot;\ * &quot;-&quot;??_-;_-@_-"/>
    <numFmt numFmtId="168" formatCode="&quot;€&quot;\ #,##0.00"/>
  </numFmts>
  <fonts count="50"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8"/>
      <name val="Calibri"/>
      <family val="2"/>
      <scheme val="minor"/>
    </font>
    <font>
      <sz val="11"/>
      <name val="Calibri"/>
      <family val="2"/>
      <scheme val="minor"/>
    </font>
    <font>
      <sz val="11"/>
      <color rgb="FF000000"/>
      <name val="Calibri"/>
      <family val="2"/>
    </font>
    <font>
      <b/>
      <sz val="11"/>
      <color rgb="FF000000"/>
      <name val="Calibri"/>
      <family val="2"/>
    </font>
    <font>
      <b/>
      <sz val="11"/>
      <color rgb="FFFFFFFF"/>
      <name val="Calibri"/>
      <family val="2"/>
    </font>
    <font>
      <sz val="11"/>
      <color rgb="FFCC0000"/>
      <name val="Calibri"/>
      <family val="2"/>
    </font>
    <font>
      <i/>
      <sz val="11"/>
      <color rgb="FF808080"/>
      <name val="Calibri"/>
      <family val="2"/>
    </font>
    <font>
      <sz val="11"/>
      <color rgb="FF006600"/>
      <name val="Calibri"/>
      <family val="2"/>
    </font>
    <font>
      <b/>
      <sz val="24"/>
      <color rgb="FF000000"/>
      <name val="Calibri"/>
      <family val="2"/>
    </font>
    <font>
      <b/>
      <sz val="18"/>
      <color rgb="FF000000"/>
      <name val="Calibri"/>
      <family val="2"/>
    </font>
    <font>
      <b/>
      <sz val="12"/>
      <color rgb="FF000000"/>
      <name val="Calibri"/>
      <family val="2"/>
    </font>
    <font>
      <u/>
      <sz val="11"/>
      <color rgb="FF0000EE"/>
      <name val="Calibri"/>
      <family val="2"/>
    </font>
    <font>
      <sz val="11"/>
      <color rgb="FF996600"/>
      <name val="Calibri"/>
      <family val="2"/>
    </font>
    <font>
      <sz val="11"/>
      <color rgb="FF333333"/>
      <name val="Calibri"/>
      <family val="2"/>
    </font>
    <font>
      <b/>
      <i/>
      <u/>
      <sz val="11"/>
      <color rgb="FF000000"/>
      <name val="Calibri"/>
      <family val="2"/>
    </font>
    <font>
      <i/>
      <sz val="11"/>
      <color rgb="FF000000"/>
      <name val="Calibri"/>
      <family val="2"/>
    </font>
    <font>
      <sz val="10"/>
      <color rgb="FF000000"/>
      <name val="Verdana"/>
      <family val="2"/>
    </font>
    <font>
      <sz val="12"/>
      <color rgb="FF000000"/>
      <name val="Calibri"/>
      <family val="2"/>
    </font>
    <font>
      <sz val="10"/>
      <color rgb="FF000000"/>
      <name val="Arial"/>
      <family val="2"/>
    </font>
    <font>
      <sz val="11"/>
      <name val="Calibri"/>
      <family val="2"/>
    </font>
    <font>
      <sz val="10"/>
      <name val="Arial"/>
      <family val="2"/>
    </font>
    <font>
      <strike/>
      <sz val="11"/>
      <name val="Calibri"/>
      <family val="2"/>
      <scheme val="minor"/>
    </font>
    <font>
      <b/>
      <sz val="12"/>
      <color theme="1"/>
      <name val="Calibri"/>
      <family val="2"/>
      <scheme val="minor"/>
    </font>
    <font>
      <sz val="12"/>
      <color theme="1"/>
      <name val="Calibri"/>
      <family val="2"/>
      <scheme val="minor"/>
    </font>
    <font>
      <sz val="12"/>
      <name val="Calibri"/>
      <family val="2"/>
    </font>
    <font>
      <b/>
      <sz val="11"/>
      <name val="Calibri"/>
      <family val="2"/>
      <scheme val="minor"/>
    </font>
    <font>
      <b/>
      <sz val="11"/>
      <color rgb="FF00B050"/>
      <name val="Calibri"/>
      <family val="2"/>
      <scheme val="minor"/>
    </font>
    <font>
      <b/>
      <sz val="12"/>
      <name val="Calibri"/>
      <family val="2"/>
      <scheme val="minor"/>
    </font>
    <font>
      <sz val="12"/>
      <name val="Calibri"/>
      <family val="2"/>
      <scheme val="minor"/>
    </font>
    <font>
      <b/>
      <sz val="10"/>
      <name val="Times New Roman"/>
      <family val="1"/>
    </font>
    <font>
      <sz val="9"/>
      <name val="Times New Roman"/>
      <family val="1"/>
    </font>
    <font>
      <sz val="10"/>
      <color theme="1"/>
      <name val="Arial"/>
      <family val="2"/>
    </font>
    <font>
      <b/>
      <sz val="10"/>
      <name val="Arial"/>
      <family val="2"/>
    </font>
    <font>
      <u/>
      <sz val="10"/>
      <name val="Arial"/>
      <family val="2"/>
    </font>
    <font>
      <b/>
      <sz val="12"/>
      <color rgb="FF00B050"/>
      <name val="Calibri"/>
      <family val="2"/>
      <scheme val="minor"/>
    </font>
    <font>
      <sz val="12"/>
      <color rgb="FF00B050"/>
      <name val="Calibri"/>
      <family val="2"/>
      <scheme val="minor"/>
    </font>
    <font>
      <b/>
      <sz val="11"/>
      <name val="Calibri"/>
      <family val="2"/>
    </font>
    <font>
      <sz val="10"/>
      <color theme="1"/>
      <name val="Calibri"/>
      <family val="2"/>
      <scheme val="minor"/>
    </font>
    <font>
      <b/>
      <sz val="16"/>
      <name val="Calibri"/>
      <family val="2"/>
      <scheme val="minor"/>
    </font>
    <font>
      <sz val="10"/>
      <name val="Calibri"/>
      <family val="2"/>
      <scheme val="minor"/>
    </font>
    <font>
      <sz val="8"/>
      <color theme="1"/>
      <name val="Arial"/>
      <family val="2"/>
    </font>
    <font>
      <sz val="11"/>
      <color rgb="FFFF0000"/>
      <name val="Calibri"/>
      <family val="2"/>
      <scheme val="minor"/>
    </font>
    <font>
      <b/>
      <sz val="13"/>
      <name val="Arial"/>
      <family val="2"/>
    </font>
    <font>
      <b/>
      <sz val="20"/>
      <name val="Arial"/>
      <family val="2"/>
    </font>
    <font>
      <b/>
      <sz val="16"/>
      <name val="Arial"/>
      <family val="2"/>
    </font>
    <font>
      <b/>
      <sz val="12"/>
      <name val="Arial"/>
      <family val="2"/>
    </font>
  </fonts>
  <fills count="11">
    <fill>
      <patternFill patternType="none"/>
    </fill>
    <fill>
      <patternFill patternType="gray125"/>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808080"/>
      </left>
      <right style="thin">
        <color rgb="FF808080"/>
      </right>
      <top style="thin">
        <color rgb="FF808080"/>
      </top>
      <bottom style="thin">
        <color rgb="FF80808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6" fillId="0" borderId="0"/>
    <xf numFmtId="0" fontId="7" fillId="0" borderId="0"/>
    <xf numFmtId="0" fontId="8" fillId="3" borderId="0"/>
    <xf numFmtId="0" fontId="8" fillId="4" borderId="0"/>
    <xf numFmtId="0" fontId="7" fillId="5" borderId="0"/>
    <xf numFmtId="0" fontId="9" fillId="6" borderId="0"/>
    <xf numFmtId="0" fontId="8" fillId="7" borderId="0"/>
    <xf numFmtId="0" fontId="10" fillId="0" borderId="0"/>
    <xf numFmtId="0" fontId="11" fillId="8" borderId="0"/>
    <xf numFmtId="0" fontId="12" fillId="0" borderId="0"/>
    <xf numFmtId="0" fontId="13" fillId="0" borderId="0"/>
    <xf numFmtId="0" fontId="14" fillId="0" borderId="0"/>
    <xf numFmtId="0" fontId="15" fillId="0" borderId="0"/>
    <xf numFmtId="0" fontId="16" fillId="9" borderId="0"/>
    <xf numFmtId="0" fontId="17" fillId="9" borderId="4"/>
    <xf numFmtId="0" fontId="18" fillId="0" borderId="0"/>
    <xf numFmtId="0" fontId="6" fillId="0" borderId="0"/>
    <xf numFmtId="0" fontId="6" fillId="0" borderId="0"/>
    <xf numFmtId="0" fontId="9" fillId="0" borderId="0"/>
    <xf numFmtId="164" fontId="6" fillId="0" borderId="0"/>
    <xf numFmtId="164" fontId="6" fillId="0" borderId="0"/>
    <xf numFmtId="167" fontId="24" fillId="0" borderId="0" applyFont="0" applyFill="0" applyBorder="0" applyAlignment="0" applyProtection="0"/>
  </cellStyleXfs>
  <cellXfs count="308">
    <xf numFmtId="0" fontId="0" fillId="0" borderId="0" xfId="0"/>
    <xf numFmtId="0" fontId="1" fillId="0" borderId="0" xfId="0" applyFont="1" applyAlignment="1">
      <alignment horizontal="center" vertical="center" wrapText="1"/>
    </xf>
    <xf numFmtId="0" fontId="0" fillId="0" borderId="0" xfId="0" applyAlignment="1">
      <alignment horizontal="center"/>
    </xf>
    <xf numFmtId="0" fontId="0" fillId="0" borderId="0" xfId="0" applyAlignment="1">
      <alignment vertical="center"/>
    </xf>
    <xf numFmtId="2" fontId="0" fillId="0" borderId="0" xfId="0" applyNumberFormat="1"/>
    <xf numFmtId="0" fontId="3" fillId="0" borderId="0" xfId="0" applyFont="1"/>
    <xf numFmtId="0" fontId="5" fillId="0" borderId="1" xfId="0" applyFont="1" applyBorder="1" applyAlignment="1">
      <alignment horizontal="left"/>
    </xf>
    <xf numFmtId="0" fontId="5"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2" borderId="1" xfId="0" applyFill="1" applyBorder="1" applyAlignment="1">
      <alignment horizontal="left"/>
    </xf>
    <xf numFmtId="0" fontId="0" fillId="2" borderId="1" xfId="0" applyFill="1" applyBorder="1" applyAlignment="1">
      <alignment horizontal="center"/>
    </xf>
    <xf numFmtId="0" fontId="0" fillId="0" borderId="1" xfId="0"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0" xfId="0" applyAlignment="1">
      <alignment vertical="center" wrapText="1"/>
    </xf>
    <xf numFmtId="0" fontId="6" fillId="0" borderId="1" xfId="1" applyBorder="1"/>
    <xf numFmtId="0" fontId="6" fillId="0" borderId="1" xfId="1" applyBorder="1" applyAlignment="1">
      <alignment horizontal="center"/>
    </xf>
    <xf numFmtId="0" fontId="0" fillId="2" borderId="1" xfId="0" applyFill="1" applyBorder="1"/>
    <xf numFmtId="164" fontId="6" fillId="0" borderId="1" xfId="20" applyBorder="1" applyAlignment="1">
      <alignment horizontal="left" vertical="center" wrapText="1"/>
    </xf>
    <xf numFmtId="164" fontId="6" fillId="0" borderId="1" xfId="20" applyBorder="1" applyAlignment="1">
      <alignment horizontal="left"/>
    </xf>
    <xf numFmtId="0" fontId="6" fillId="0" borderId="1" xfId="20" applyNumberFormat="1" applyBorder="1" applyAlignment="1">
      <alignment horizontal="center" vertical="center" wrapText="1"/>
    </xf>
    <xf numFmtId="0" fontId="6" fillId="0" borderId="1" xfId="20" applyNumberFormat="1" applyBorder="1" applyAlignment="1">
      <alignment horizontal="center"/>
    </xf>
    <xf numFmtId="164" fontId="23" fillId="0" borderId="1" xfId="20" applyFont="1" applyBorder="1" applyAlignment="1">
      <alignment horizontal="left"/>
    </xf>
    <xf numFmtId="0" fontId="23" fillId="0" borderId="1" xfId="20" applyNumberFormat="1" applyFont="1" applyBorder="1" applyAlignment="1">
      <alignment horizontal="center"/>
    </xf>
    <xf numFmtId="0" fontId="5" fillId="2" borderId="1" xfId="0" applyFont="1" applyFill="1" applyBorder="1"/>
    <xf numFmtId="0" fontId="5" fillId="0" borderId="0" xfId="0" applyFont="1"/>
    <xf numFmtId="0" fontId="5" fillId="0" borderId="1" xfId="0" applyFont="1" applyBorder="1"/>
    <xf numFmtId="0" fontId="25" fillId="0" borderId="1" xfId="0" applyFont="1" applyBorder="1" applyAlignment="1">
      <alignment horizontal="left"/>
    </xf>
    <xf numFmtId="2" fontId="5" fillId="0" borderId="5" xfId="0" applyNumberFormat="1" applyFont="1" applyBorder="1"/>
    <xf numFmtId="2" fontId="27" fillId="0" borderId="1" xfId="0" applyNumberFormat="1" applyFont="1" applyBorder="1"/>
    <xf numFmtId="2" fontId="26" fillId="0" borderId="5" xfId="0" applyNumberFormat="1" applyFont="1" applyBorder="1"/>
    <xf numFmtId="2" fontId="26" fillId="0" borderId="6" xfId="0" applyNumberFormat="1" applyFont="1" applyBorder="1"/>
    <xf numFmtId="2" fontId="26" fillId="0" borderId="10" xfId="0" applyNumberFormat="1" applyFont="1" applyBorder="1"/>
    <xf numFmtId="0" fontId="26" fillId="0" borderId="7" xfId="0" applyFont="1" applyBorder="1" applyAlignment="1">
      <alignment horizontal="right"/>
    </xf>
    <xf numFmtId="0" fontId="26" fillId="0" borderId="12" xfId="0" applyFont="1" applyBorder="1" applyAlignment="1">
      <alignment horizontal="right"/>
    </xf>
    <xf numFmtId="2" fontId="27" fillId="0" borderId="13" xfId="0" applyNumberFormat="1" applyFont="1" applyBorder="1"/>
    <xf numFmtId="166" fontId="5" fillId="0" borderId="7" xfId="0" applyNumberFormat="1" applyFont="1" applyBorder="1"/>
    <xf numFmtId="166" fontId="5" fillId="0" borderId="8" xfId="0" applyNumberFormat="1" applyFont="1" applyBorder="1"/>
    <xf numFmtId="2" fontId="5" fillId="0" borderId="0" xfId="0" applyNumberFormat="1" applyFont="1"/>
    <xf numFmtId="2" fontId="26" fillId="0" borderId="0" xfId="0" applyNumberFormat="1" applyFont="1"/>
    <xf numFmtId="2" fontId="27" fillId="0" borderId="0" xfId="0" applyNumberFormat="1" applyFont="1"/>
    <xf numFmtId="166" fontId="5" fillId="0" borderId="2" xfId="0" applyNumberFormat="1" applyFont="1" applyBorder="1" applyAlignment="1">
      <alignment shrinkToFit="1"/>
    </xf>
    <xf numFmtId="166" fontId="5" fillId="2" borderId="2" xfId="0" applyNumberFormat="1" applyFont="1" applyFill="1" applyBorder="1" applyAlignment="1">
      <alignment shrinkToFit="1"/>
    </xf>
    <xf numFmtId="2" fontId="5" fillId="0" borderId="5" xfId="0" applyNumberFormat="1" applyFont="1" applyBorder="1" applyAlignment="1">
      <alignment vertical="center"/>
    </xf>
    <xf numFmtId="166" fontId="5" fillId="0" borderId="7" xfId="0" applyNumberFormat="1" applyFont="1" applyBorder="1" applyAlignment="1">
      <alignment vertical="center"/>
    </xf>
    <xf numFmtId="164" fontId="6" fillId="0" borderId="1" xfId="20" applyBorder="1" applyAlignment="1">
      <alignment horizontal="left" vertical="center"/>
    </xf>
    <xf numFmtId="0" fontId="6" fillId="0" borderId="1" xfId="20" applyNumberFormat="1" applyBorder="1" applyAlignment="1">
      <alignment horizontal="center" vertical="center"/>
    </xf>
    <xf numFmtId="166" fontId="5" fillId="2" borderId="7" xfId="0" applyNumberFormat="1" applyFont="1" applyFill="1" applyBorder="1"/>
    <xf numFmtId="166" fontId="5" fillId="2" borderId="7" xfId="0" applyNumberFormat="1" applyFont="1" applyFill="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6" fillId="0" borderId="5" xfId="1" applyBorder="1"/>
    <xf numFmtId="0" fontId="23" fillId="0" borderId="5" xfId="1" applyFont="1" applyBorder="1"/>
    <xf numFmtId="0" fontId="5" fillId="0" borderId="5" xfId="0" applyFont="1" applyBorder="1" applyAlignment="1">
      <alignment horizontal="left"/>
    </xf>
    <xf numFmtId="0" fontId="5" fillId="0" borderId="5" xfId="0" applyFont="1" applyBorder="1" applyAlignment="1">
      <alignment horizontal="left" vertical="center" wrapText="1"/>
    </xf>
    <xf numFmtId="0" fontId="5" fillId="0" borderId="13" xfId="0" applyFont="1" applyBorder="1" applyAlignment="1">
      <alignment horizontal="left"/>
    </xf>
    <xf numFmtId="0" fontId="5" fillId="0" borderId="13" xfId="0" applyFont="1" applyBorder="1" applyAlignment="1">
      <alignment horizontal="center"/>
    </xf>
    <xf numFmtId="0" fontId="0" fillId="0" borderId="5" xfId="0" applyBorder="1" applyAlignment="1">
      <alignment horizontal="left"/>
    </xf>
    <xf numFmtId="0" fontId="0" fillId="0" borderId="13" xfId="0" applyBorder="1" applyAlignment="1">
      <alignment horizontal="left"/>
    </xf>
    <xf numFmtId="0" fontId="0" fillId="0" borderId="13" xfId="0" applyBorder="1" applyAlignment="1">
      <alignment horizontal="center"/>
    </xf>
    <xf numFmtId="0" fontId="0" fillId="0" borderId="6" xfId="0" applyBorder="1" applyAlignment="1">
      <alignment horizontal="left"/>
    </xf>
    <xf numFmtId="164" fontId="6" fillId="0" borderId="5" xfId="20" applyBorder="1" applyAlignment="1">
      <alignment horizontal="left" vertical="center" wrapText="1"/>
    </xf>
    <xf numFmtId="164" fontId="20" fillId="0" borderId="5" xfId="20" applyFont="1" applyBorder="1" applyAlignment="1">
      <alignment horizontal="left"/>
    </xf>
    <xf numFmtId="164" fontId="21" fillId="0" borderId="5" xfId="20" applyFont="1" applyBorder="1" applyAlignment="1">
      <alignment horizontal="left"/>
    </xf>
    <xf numFmtId="164" fontId="6" fillId="0" borderId="5" xfId="20" applyBorder="1" applyAlignment="1">
      <alignment horizontal="left"/>
    </xf>
    <xf numFmtId="164" fontId="24" fillId="0" borderId="5" xfId="20" applyFont="1" applyBorder="1"/>
    <xf numFmtId="164" fontId="6" fillId="0" borderId="5" xfId="20" applyBorder="1"/>
    <xf numFmtId="164" fontId="23" fillId="0" borderId="5" xfId="20" applyFont="1" applyBorder="1" applyAlignment="1">
      <alignment horizontal="left"/>
    </xf>
    <xf numFmtId="164" fontId="6" fillId="0" borderId="5" xfId="20" applyBorder="1" applyAlignment="1">
      <alignment horizontal="left" vertical="center"/>
    </xf>
    <xf numFmtId="164" fontId="6" fillId="0" borderId="13" xfId="20" applyBorder="1"/>
    <xf numFmtId="0" fontId="6" fillId="0" borderId="13" xfId="20" applyNumberFormat="1" applyBorder="1" applyAlignment="1">
      <alignment horizontal="center"/>
    </xf>
    <xf numFmtId="0" fontId="0" fillId="2" borderId="5" xfId="0" applyFill="1" applyBorder="1" applyAlignment="1">
      <alignment horizontal="left"/>
    </xf>
    <xf numFmtId="0" fontId="0" fillId="0" borderId="13" xfId="0" applyBorder="1"/>
    <xf numFmtId="0" fontId="5" fillId="0" borderId="5" xfId="0" applyFont="1" applyBorder="1"/>
    <xf numFmtId="166" fontId="0" fillId="0" borderId="0" xfId="0" applyNumberFormat="1"/>
    <xf numFmtId="0" fontId="0" fillId="2" borderId="1" xfId="0" applyFill="1" applyBorder="1" applyAlignment="1">
      <alignment horizontal="center" vertical="center"/>
    </xf>
    <xf numFmtId="0" fontId="0" fillId="0" borderId="5" xfId="0" applyBorder="1" applyAlignment="1">
      <alignment horizontal="left" vertical="center"/>
    </xf>
    <xf numFmtId="0" fontId="5" fillId="0" borderId="5" xfId="0" applyFont="1" applyBorder="1" applyAlignment="1">
      <alignment horizontal="left" vertical="center"/>
    </xf>
    <xf numFmtId="0" fontId="3" fillId="0" borderId="0" xfId="0" applyFont="1" applyAlignment="1">
      <alignment vertical="center"/>
    </xf>
    <xf numFmtId="0" fontId="5" fillId="2" borderId="1" xfId="0" applyFont="1" applyFill="1" applyBorder="1" applyAlignment="1">
      <alignment horizontal="left"/>
    </xf>
    <xf numFmtId="0" fontId="5" fillId="2" borderId="1" xfId="0" applyFont="1" applyFill="1" applyBorder="1" applyAlignment="1">
      <alignment horizontal="center"/>
    </xf>
    <xf numFmtId="0" fontId="5" fillId="2" borderId="5" xfId="0" applyFont="1" applyFill="1" applyBorder="1" applyAlignment="1">
      <alignment horizontal="left"/>
    </xf>
    <xf numFmtId="0" fontId="0" fillId="0" borderId="19" xfId="0" applyBorder="1"/>
    <xf numFmtId="0" fontId="0" fillId="0" borderId="15" xfId="0" applyBorder="1"/>
    <xf numFmtId="2" fontId="26" fillId="0" borderId="11" xfId="0" applyNumberFormat="1" applyFont="1" applyBorder="1"/>
    <xf numFmtId="0" fontId="30" fillId="0" borderId="0" xfId="0" applyFont="1" applyAlignment="1">
      <alignment horizontal="right"/>
    </xf>
    <xf numFmtId="0" fontId="31" fillId="0" borderId="9" xfId="0" applyFont="1" applyBorder="1" applyAlignment="1">
      <alignment horizontal="right"/>
    </xf>
    <xf numFmtId="0" fontId="32" fillId="0" borderId="10" xfId="0" applyFont="1" applyBorder="1"/>
    <xf numFmtId="2" fontId="31" fillId="0" borderId="11" xfId="0" applyNumberFormat="1" applyFont="1" applyBorder="1"/>
    <xf numFmtId="0" fontId="31" fillId="0" borderId="12" xfId="0" applyFont="1" applyBorder="1" applyAlignment="1">
      <alignment horizontal="right"/>
    </xf>
    <xf numFmtId="2" fontId="31" fillId="0" borderId="6" xfId="0" applyNumberFormat="1" applyFont="1" applyBorder="1"/>
    <xf numFmtId="0" fontId="32" fillId="0" borderId="13" xfId="0" applyFont="1" applyBorder="1"/>
    <xf numFmtId="0" fontId="0" fillId="0" borderId="21" xfId="0" applyBorder="1"/>
    <xf numFmtId="0" fontId="33" fillId="0" borderId="21" xfId="0" applyFont="1" applyBorder="1" applyAlignment="1">
      <alignment horizontal="left"/>
    </xf>
    <xf numFmtId="0" fontId="0" fillId="0" borderId="16" xfId="0" applyBorder="1"/>
    <xf numFmtId="0" fontId="0" fillId="0" borderId="17" xfId="0" applyBorder="1"/>
    <xf numFmtId="0" fontId="33" fillId="0" borderId="0" xfId="0" applyFont="1" applyAlignment="1">
      <alignment horizontal="left" wrapText="1"/>
    </xf>
    <xf numFmtId="0" fontId="0" fillId="0" borderId="18" xfId="0" applyBorder="1"/>
    <xf numFmtId="0" fontId="34" fillId="0" borderId="0" xfId="0" applyFont="1" applyAlignment="1">
      <alignment horizontal="left" wrapText="1"/>
    </xf>
    <xf numFmtId="0" fontId="0" fillId="0" borderId="22" xfId="0" applyBorder="1"/>
    <xf numFmtId="0" fontId="34" fillId="0" borderId="22" xfId="0" applyFont="1" applyBorder="1" applyAlignment="1">
      <alignment horizontal="left" wrapText="1"/>
    </xf>
    <xf numFmtId="0" fontId="0" fillId="0" borderId="20" xfId="0" applyBorder="1"/>
    <xf numFmtId="0" fontId="35" fillId="0" borderId="0" xfId="0" applyFont="1"/>
    <xf numFmtId="167" fontId="35" fillId="0" borderId="0" xfId="22" applyFont="1" applyAlignment="1">
      <alignment horizontal="right"/>
    </xf>
    <xf numFmtId="0" fontId="35" fillId="0" borderId="0" xfId="22" applyNumberFormat="1" applyFont="1" applyAlignment="1">
      <alignment horizontal="left"/>
    </xf>
    <xf numFmtId="0" fontId="36" fillId="0" borderId="0" xfId="22" applyNumberFormat="1" applyFont="1" applyAlignment="1">
      <alignment horizontal="left"/>
    </xf>
    <xf numFmtId="167" fontId="35" fillId="0" borderId="0" xfId="22" quotePrefix="1" applyFont="1" applyAlignment="1">
      <alignment horizontal="right"/>
    </xf>
    <xf numFmtId="0" fontId="24" fillId="0" borderId="0" xfId="22" applyNumberFormat="1" applyFont="1" applyAlignment="1">
      <alignment horizontal="left"/>
    </xf>
    <xf numFmtId="0" fontId="24" fillId="0" borderId="0" xfId="0" applyFont="1" applyAlignment="1">
      <alignment horizontal="right" wrapText="1"/>
    </xf>
    <xf numFmtId="0" fontId="24" fillId="0" borderId="0" xfId="0" applyFont="1" applyAlignment="1">
      <alignment horizontal="left" wrapText="1"/>
    </xf>
    <xf numFmtId="0" fontId="36" fillId="0" borderId="0" xfId="0" applyFont="1" applyAlignment="1">
      <alignment horizontal="center"/>
    </xf>
    <xf numFmtId="0" fontId="35" fillId="0" borderId="0" xfId="0" applyFont="1" applyAlignment="1">
      <alignment horizontal="left"/>
    </xf>
    <xf numFmtId="0" fontId="24" fillId="0" borderId="0" xfId="0" applyFont="1" applyAlignment="1">
      <alignment horizontal="left"/>
    </xf>
    <xf numFmtId="0" fontId="35"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0" fontId="35" fillId="0" borderId="0" xfId="0" applyFont="1" applyAlignment="1">
      <alignment horizontal="center"/>
    </xf>
    <xf numFmtId="0" fontId="24" fillId="0" borderId="0" xfId="0" applyFont="1"/>
    <xf numFmtId="0" fontId="24" fillId="0" borderId="0" xfId="0" applyFont="1" applyAlignment="1">
      <alignment horizontal="center"/>
    </xf>
    <xf numFmtId="0" fontId="35" fillId="0" borderId="9" xfId="0" applyFont="1" applyBorder="1" applyAlignment="1">
      <alignment horizontal="right"/>
    </xf>
    <xf numFmtId="168" fontId="24" fillId="0" borderId="11" xfId="0" applyNumberFormat="1" applyFont="1" applyBorder="1"/>
    <xf numFmtId="0" fontId="35" fillId="0" borderId="7" xfId="0" applyFont="1" applyBorder="1" applyAlignment="1">
      <alignment horizontal="right"/>
    </xf>
    <xf numFmtId="168" fontId="24" fillId="0" borderId="5" xfId="0" applyNumberFormat="1" applyFont="1" applyBorder="1"/>
    <xf numFmtId="0" fontId="36" fillId="0" borderId="0" xfId="0" applyFont="1"/>
    <xf numFmtId="0" fontId="36" fillId="0" borderId="12" xfId="0" applyFont="1" applyBorder="1" applyAlignment="1">
      <alignment horizontal="right"/>
    </xf>
    <xf numFmtId="168" fontId="36" fillId="0" borderId="6" xfId="0" applyNumberFormat="1" applyFont="1" applyBorder="1"/>
    <xf numFmtId="0" fontId="36" fillId="0" borderId="0" xfId="22" applyNumberFormat="1" applyFont="1" applyBorder="1" applyAlignment="1">
      <alignment horizontal="right" wrapText="1"/>
    </xf>
    <xf numFmtId="167" fontId="36" fillId="0" borderId="0" xfId="22" applyFont="1" applyBorder="1" applyAlignment="1">
      <alignment horizontal="right" wrapText="1"/>
    </xf>
    <xf numFmtId="0" fontId="31" fillId="0" borderId="8" xfId="0" applyFont="1" applyBorder="1" applyAlignment="1">
      <alignment horizontal="right"/>
    </xf>
    <xf numFmtId="0" fontId="32" fillId="0" borderId="3" xfId="0" applyFont="1" applyBorder="1"/>
    <xf numFmtId="0" fontId="26" fillId="0" borderId="8" xfId="0" applyFont="1" applyBorder="1" applyAlignment="1">
      <alignment horizontal="right"/>
    </xf>
    <xf numFmtId="2" fontId="27" fillId="0" borderId="3" xfId="0" applyNumberFormat="1" applyFont="1" applyBorder="1"/>
    <xf numFmtId="2" fontId="38" fillId="0" borderId="11" xfId="0" applyNumberFormat="1" applyFont="1" applyBorder="1"/>
    <xf numFmtId="2" fontId="38" fillId="0" borderId="6" xfId="0" applyNumberFormat="1" applyFont="1" applyBorder="1"/>
    <xf numFmtId="2" fontId="38" fillId="0" borderId="5" xfId="0" applyNumberFormat="1" applyFont="1" applyBorder="1"/>
    <xf numFmtId="0" fontId="5" fillId="0" borderId="0" xfId="0" applyFont="1" applyAlignment="1">
      <alignment horizontal="left"/>
    </xf>
    <xf numFmtId="0" fontId="25" fillId="0" borderId="1" xfId="0" applyFont="1" applyBorder="1"/>
    <xf numFmtId="164" fontId="20" fillId="0" borderId="5" xfId="20" applyFont="1" applyBorder="1"/>
    <xf numFmtId="164" fontId="28" fillId="0" borderId="5" xfId="20" applyFont="1" applyBorder="1" applyAlignment="1">
      <alignment horizontal="left"/>
    </xf>
    <xf numFmtId="165" fontId="6" fillId="0" borderId="5" xfId="20" applyNumberFormat="1" applyBorder="1"/>
    <xf numFmtId="0" fontId="23" fillId="0" borderId="1" xfId="20" applyNumberFormat="1" applyFont="1" applyBorder="1" applyAlignment="1">
      <alignment horizontal="center" vertical="center"/>
    </xf>
    <xf numFmtId="164" fontId="23" fillId="0" borderId="5" xfId="20" applyFont="1" applyBorder="1" applyAlignment="1">
      <alignment horizontal="left" vertical="center"/>
    </xf>
    <xf numFmtId="0" fontId="38" fillId="0" borderId="9" xfId="0" applyFont="1" applyBorder="1" applyAlignment="1">
      <alignment horizontal="right"/>
    </xf>
    <xf numFmtId="0" fontId="38" fillId="0" borderId="10" xfId="0" applyFont="1" applyBorder="1" applyAlignment="1">
      <alignment horizontal="left"/>
    </xf>
    <xf numFmtId="0" fontId="38" fillId="0" borderId="7" xfId="0" applyFont="1" applyBorder="1" applyAlignment="1">
      <alignment horizontal="right"/>
    </xf>
    <xf numFmtId="0" fontId="39" fillId="0" borderId="1" xfId="0" applyFont="1" applyBorder="1"/>
    <xf numFmtId="0" fontId="38" fillId="0" borderId="12" xfId="0" applyFont="1" applyBorder="1" applyAlignment="1">
      <alignment horizontal="right"/>
    </xf>
    <xf numFmtId="0" fontId="39" fillId="0" borderId="13" xfId="0" applyFont="1" applyBorder="1"/>
    <xf numFmtId="0" fontId="38" fillId="0" borderId="14" xfId="0" applyFont="1" applyBorder="1" applyAlignment="1">
      <alignment horizontal="right"/>
    </xf>
    <xf numFmtId="0" fontId="0" fillId="0" borderId="1" xfId="0" applyBorder="1" applyAlignment="1">
      <alignment horizontal="left" vertical="center" wrapText="1"/>
    </xf>
    <xf numFmtId="0" fontId="5" fillId="0" borderId="1" xfId="0" applyFont="1" applyBorder="1" applyAlignment="1">
      <alignment vertical="center"/>
    </xf>
    <xf numFmtId="0" fontId="23" fillId="0" borderId="5" xfId="0" applyFont="1" applyBorder="1" applyAlignment="1">
      <alignment vertical="center" wrapText="1"/>
    </xf>
    <xf numFmtId="166" fontId="5" fillId="0" borderId="2" xfId="0" applyNumberFormat="1" applyFont="1" applyBorder="1" applyAlignment="1">
      <alignment vertical="center" shrinkToFit="1"/>
    </xf>
    <xf numFmtId="0" fontId="0" fillId="2" borderId="2" xfId="0" applyFill="1" applyBorder="1" applyAlignment="1">
      <alignment horizontal="left"/>
    </xf>
    <xf numFmtId="0" fontId="0" fillId="0" borderId="2" xfId="0" applyBorder="1" applyAlignment="1">
      <alignment horizontal="left"/>
    </xf>
    <xf numFmtId="0" fontId="0" fillId="0" borderId="2" xfId="0" applyBorder="1" applyAlignment="1">
      <alignment horizontal="left" vertical="center"/>
    </xf>
    <xf numFmtId="0" fontId="0" fillId="0" borderId="2" xfId="0" applyBorder="1" applyAlignment="1">
      <alignment horizontal="left" vertical="center" wrapText="1"/>
    </xf>
    <xf numFmtId="0" fontId="0" fillId="0" borderId="24" xfId="0" applyBorder="1" applyAlignment="1">
      <alignment horizontal="left"/>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26" fillId="0" borderId="14" xfId="0" applyFont="1" applyBorder="1" applyAlignment="1">
      <alignment horizontal="right"/>
    </xf>
    <xf numFmtId="49" fontId="0" fillId="0" borderId="7" xfId="0" applyNumberFormat="1" applyBorder="1"/>
    <xf numFmtId="49" fontId="41" fillId="0" borderId="7" xfId="0" applyNumberFormat="1" applyFont="1" applyBorder="1" applyAlignment="1">
      <alignment vertical="center" wrapText="1"/>
    </xf>
    <xf numFmtId="49" fontId="0" fillId="2" borderId="7" xfId="0" applyNumberFormat="1" applyFill="1" applyBorder="1"/>
    <xf numFmtId="49" fontId="0" fillId="0" borderId="12" xfId="0" applyNumberFormat="1" applyBorder="1"/>
    <xf numFmtId="0" fontId="5" fillId="0" borderId="6" xfId="0" applyFont="1" applyBorder="1" applyAlignment="1">
      <alignment horizontal="left"/>
    </xf>
    <xf numFmtId="166" fontId="5" fillId="0" borderId="2" xfId="0" applyNumberFormat="1" applyFont="1" applyBorder="1"/>
    <xf numFmtId="166" fontId="5" fillId="2" borderId="2" xfId="0" applyNumberFormat="1" applyFont="1" applyFill="1" applyBorder="1"/>
    <xf numFmtId="166" fontId="5" fillId="0" borderId="2" xfId="0" applyNumberFormat="1" applyFont="1" applyBorder="1" applyAlignment="1">
      <alignment vertical="center"/>
    </xf>
    <xf numFmtId="166" fontId="5" fillId="2" borderId="2" xfId="0" applyNumberFormat="1" applyFont="1" applyFill="1" applyBorder="1" applyAlignment="1">
      <alignment vertical="center"/>
    </xf>
    <xf numFmtId="166" fontId="5" fillId="2" borderId="16" xfId="0" applyNumberFormat="1" applyFont="1" applyFill="1" applyBorder="1"/>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49" fontId="0" fillId="2" borderId="12" xfId="0" applyNumberFormat="1" applyFill="1" applyBorder="1"/>
    <xf numFmtId="164" fontId="6" fillId="0" borderId="13" xfId="20" applyBorder="1" applyAlignment="1">
      <alignment horizontal="left"/>
    </xf>
    <xf numFmtId="164" fontId="6" fillId="0" borderId="6" xfId="20" applyBorder="1"/>
    <xf numFmtId="49" fontId="0" fillId="2" borderId="0" xfId="0" applyNumberFormat="1" applyFill="1"/>
    <xf numFmtId="49" fontId="0" fillId="0" borderId="0" xfId="0" applyNumberFormat="1"/>
    <xf numFmtId="2" fontId="5" fillId="2" borderId="2" xfId="0" applyNumberFormat="1" applyFont="1" applyFill="1" applyBorder="1"/>
    <xf numFmtId="2" fontId="5" fillId="0" borderId="2" xfId="0" applyNumberFormat="1" applyFont="1" applyBorder="1"/>
    <xf numFmtId="0" fontId="6" fillId="0" borderId="1" xfId="0" applyFont="1" applyBorder="1" applyAlignment="1">
      <alignment horizontal="left"/>
    </xf>
    <xf numFmtId="0" fontId="6" fillId="0" borderId="1" xfId="0" applyFont="1" applyBorder="1" applyAlignment="1">
      <alignment horizontal="center"/>
    </xf>
    <xf numFmtId="0" fontId="23" fillId="0" borderId="1" xfId="0" applyFont="1" applyBorder="1" applyAlignment="1">
      <alignment horizontal="left"/>
    </xf>
    <xf numFmtId="0" fontId="19" fillId="2" borderId="1" xfId="0" applyFont="1" applyFill="1" applyBorder="1" applyAlignment="1">
      <alignment horizontal="left"/>
    </xf>
    <xf numFmtId="0" fontId="0" fillId="2" borderId="1" xfId="0" applyFill="1" applyBorder="1"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23" fillId="0" borderId="1" xfId="0" applyFont="1" applyBorder="1" applyAlignment="1">
      <alignment horizontal="center"/>
    </xf>
    <xf numFmtId="0" fontId="6" fillId="2" borderId="1" xfId="0" applyFont="1" applyFill="1" applyBorder="1" applyAlignment="1">
      <alignment horizontal="left"/>
    </xf>
    <xf numFmtId="0" fontId="23" fillId="0" borderId="5" xfId="0" applyFont="1" applyBorder="1" applyAlignment="1">
      <alignment horizontal="left"/>
    </xf>
    <xf numFmtId="0" fontId="23" fillId="2" borderId="5" xfId="0" applyFont="1" applyFill="1" applyBorder="1" applyAlignment="1">
      <alignment horizontal="left" vertical="center"/>
    </xf>
    <xf numFmtId="49" fontId="5" fillId="0" borderId="7" xfId="0" applyNumberFormat="1" applyFont="1" applyBorder="1"/>
    <xf numFmtId="49" fontId="5" fillId="2" borderId="7" xfId="0" applyNumberFormat="1" applyFont="1" applyFill="1" applyBorder="1"/>
    <xf numFmtId="0" fontId="23" fillId="2" borderId="5" xfId="0" applyFont="1" applyFill="1" applyBorder="1" applyAlignment="1">
      <alignment horizontal="left"/>
    </xf>
    <xf numFmtId="0" fontId="0" fillId="0" borderId="7" xfId="0" quotePrefix="1" applyBorder="1"/>
    <xf numFmtId="0" fontId="5" fillId="0" borderId="0" xfId="0" applyFont="1" applyAlignment="1">
      <alignment vertical="center"/>
    </xf>
    <xf numFmtId="49" fontId="0" fillId="0" borderId="0" xfId="0" applyNumberFormat="1" applyAlignment="1">
      <alignment shrinkToFit="1"/>
    </xf>
    <xf numFmtId="166" fontId="5" fillId="0" borderId="16" xfId="0" applyNumberFormat="1" applyFont="1" applyBorder="1" applyAlignment="1">
      <alignment shrinkToFit="1"/>
    </xf>
    <xf numFmtId="49" fontId="0" fillId="0" borderId="7" xfId="0" applyNumberFormat="1" applyBorder="1" applyAlignment="1">
      <alignment shrinkToFit="1"/>
    </xf>
    <xf numFmtId="49" fontId="0" fillId="0" borderId="12" xfId="0" applyNumberFormat="1" applyBorder="1" applyAlignment="1">
      <alignment shrinkToFit="1"/>
    </xf>
    <xf numFmtId="166" fontId="5" fillId="0" borderId="16" xfId="0" applyNumberFormat="1" applyFont="1" applyBorder="1"/>
    <xf numFmtId="49" fontId="0" fillId="0" borderId="7" xfId="0" applyNumberFormat="1" applyBorder="1" applyAlignment="1">
      <alignment vertical="center" shrinkToFit="1"/>
    </xf>
    <xf numFmtId="49" fontId="0" fillId="2" borderId="7" xfId="0" applyNumberFormat="1" applyFill="1" applyBorder="1" applyAlignment="1">
      <alignment shrinkToFit="1"/>
    </xf>
    <xf numFmtId="0" fontId="5" fillId="2" borderId="5" xfId="0" applyFont="1" applyFill="1" applyBorder="1" applyAlignment="1">
      <alignment horizontal="left" vertical="center" wrapText="1"/>
    </xf>
    <xf numFmtId="2" fontId="5" fillId="0" borderId="2" xfId="0" applyNumberFormat="1" applyFont="1" applyBorder="1" applyAlignment="1">
      <alignment shrinkToFit="1"/>
    </xf>
    <xf numFmtId="2" fontId="5" fillId="0" borderId="2" xfId="0" applyNumberFormat="1" applyFont="1" applyBorder="1" applyAlignment="1">
      <alignment vertical="center" shrinkToFit="1"/>
    </xf>
    <xf numFmtId="2" fontId="5" fillId="0" borderId="2" xfId="0" applyNumberFormat="1" applyFont="1" applyBorder="1" applyAlignment="1">
      <alignment vertical="center" wrapText="1" shrinkToFit="1"/>
    </xf>
    <xf numFmtId="2" fontId="5" fillId="0" borderId="16" xfId="0" applyNumberFormat="1" applyFont="1" applyBorder="1" applyAlignment="1">
      <alignment shrinkToFit="1"/>
    </xf>
    <xf numFmtId="0" fontId="6" fillId="0" borderId="1" xfId="1" applyBorder="1" applyAlignment="1">
      <alignment horizontal="left"/>
    </xf>
    <xf numFmtId="0" fontId="23" fillId="0" borderId="1" xfId="1" applyFont="1" applyBorder="1" applyAlignment="1">
      <alignment horizontal="center"/>
    </xf>
    <xf numFmtId="0" fontId="6" fillId="0" borderId="1" xfId="1" applyBorder="1" applyAlignment="1">
      <alignment horizontal="left" vertical="center"/>
    </xf>
    <xf numFmtId="0" fontId="6" fillId="0" borderId="1" xfId="1" applyBorder="1" applyAlignment="1">
      <alignment horizontal="center" vertical="center"/>
    </xf>
    <xf numFmtId="0" fontId="6" fillId="0" borderId="1" xfId="1" applyBorder="1" applyAlignment="1">
      <alignment horizontal="left" vertical="center" wrapText="1"/>
    </xf>
    <xf numFmtId="0" fontId="6" fillId="0" borderId="1" xfId="1" applyBorder="1" applyAlignment="1">
      <alignment horizontal="center" vertical="center" wrapText="1"/>
    </xf>
    <xf numFmtId="0" fontId="23" fillId="0" borderId="1" xfId="1" applyFont="1" applyBorder="1" applyAlignment="1">
      <alignment horizontal="left"/>
    </xf>
    <xf numFmtId="0" fontId="6" fillId="0" borderId="5" xfId="1" applyBorder="1" applyAlignment="1">
      <alignment horizontal="left"/>
    </xf>
    <xf numFmtId="0" fontId="6" fillId="0" borderId="5" xfId="1" applyBorder="1" applyAlignment="1">
      <alignment horizontal="left" vertical="center" wrapText="1"/>
    </xf>
    <xf numFmtId="49" fontId="41" fillId="0" borderId="7" xfId="0" applyNumberFormat="1" applyFont="1" applyBorder="1" applyAlignment="1">
      <alignment vertical="center" wrapText="1" shrinkToFit="1"/>
    </xf>
    <xf numFmtId="0" fontId="23" fillId="0" borderId="5" xfId="1" applyFont="1" applyBorder="1" applyAlignment="1">
      <alignment horizontal="left"/>
    </xf>
    <xf numFmtId="0" fontId="6" fillId="0" borderId="5" xfId="1" applyBorder="1" applyAlignment="1">
      <alignment horizontal="left" vertical="center"/>
    </xf>
    <xf numFmtId="0" fontId="6" fillId="0" borderId="13" xfId="1" applyBorder="1" applyAlignment="1">
      <alignment horizontal="left"/>
    </xf>
    <xf numFmtId="49" fontId="5" fillId="0" borderId="7" xfId="0" applyNumberFormat="1" applyFont="1" applyBorder="1" applyAlignment="1">
      <alignment shrinkToFit="1"/>
    </xf>
    <xf numFmtId="49" fontId="5" fillId="2" borderId="7" xfId="0" applyNumberFormat="1" applyFont="1" applyFill="1" applyBorder="1" applyAlignment="1">
      <alignment shrinkToFit="1"/>
    </xf>
    <xf numFmtId="49" fontId="5" fillId="0" borderId="12" xfId="0" applyNumberFormat="1" applyFont="1" applyBorder="1" applyAlignment="1">
      <alignment shrinkToFit="1"/>
    </xf>
    <xf numFmtId="0" fontId="5" fillId="0" borderId="13" xfId="0" applyFont="1" applyBorder="1"/>
    <xf numFmtId="0" fontId="5" fillId="0" borderId="6" xfId="0" applyFont="1" applyBorder="1"/>
    <xf numFmtId="49" fontId="0" fillId="2" borderId="7" xfId="0" applyNumberFormat="1" applyFill="1" applyBorder="1" applyAlignment="1">
      <alignment vertical="center"/>
    </xf>
    <xf numFmtId="49" fontId="0" fillId="0" borderId="7" xfId="0" applyNumberFormat="1" applyBorder="1" applyAlignment="1">
      <alignment vertical="center"/>
    </xf>
    <xf numFmtId="0" fontId="5" fillId="0" borderId="5" xfId="0" applyFont="1" applyBorder="1" applyAlignment="1">
      <alignment vertical="center" wrapText="1"/>
    </xf>
    <xf numFmtId="0" fontId="23" fillId="0" borderId="5" xfId="1" applyFont="1" applyBorder="1" applyAlignment="1">
      <alignment horizontal="left" vertical="center" wrapText="1"/>
    </xf>
    <xf numFmtId="0" fontId="23" fillId="0" borderId="1" xfId="1" applyFont="1" applyBorder="1"/>
    <xf numFmtId="0" fontId="23" fillId="0" borderId="13" xfId="1" applyFont="1" applyBorder="1"/>
    <xf numFmtId="0" fontId="23" fillId="0" borderId="13" xfId="1" applyFont="1" applyBorder="1" applyAlignment="1">
      <alignment horizontal="center"/>
    </xf>
    <xf numFmtId="0" fontId="23" fillId="0" borderId="6" xfId="1" applyFont="1" applyBorder="1"/>
    <xf numFmtId="0" fontId="23" fillId="0" borderId="1" xfId="1" applyFont="1" applyBorder="1" applyAlignment="1">
      <alignment horizontal="center" vertical="center"/>
    </xf>
    <xf numFmtId="0" fontId="23" fillId="0" borderId="5" xfId="1" applyFont="1" applyBorder="1" applyAlignment="1">
      <alignment horizontal="left" vertical="center"/>
    </xf>
    <xf numFmtId="0" fontId="23" fillId="0" borderId="1" xfId="1" applyFont="1" applyBorder="1" applyAlignment="1">
      <alignment horizontal="left" vertical="center"/>
    </xf>
    <xf numFmtId="49" fontId="43" fillId="0" borderId="7" xfId="0" applyNumberFormat="1" applyFont="1" applyBorder="1" applyAlignment="1">
      <alignment wrapText="1" shrinkToFit="1"/>
    </xf>
    <xf numFmtId="0" fontId="40" fillId="0" borderId="1" xfId="1" applyFont="1" applyBorder="1" applyAlignment="1">
      <alignment horizontal="left" vertical="center"/>
    </xf>
    <xf numFmtId="0" fontId="40" fillId="0" borderId="5" xfId="1" applyFont="1" applyBorder="1" applyAlignment="1">
      <alignment horizontal="left" vertical="center" wrapText="1"/>
    </xf>
    <xf numFmtId="49" fontId="5" fillId="0" borderId="7" xfId="0" applyNumberFormat="1" applyFont="1" applyBorder="1" applyAlignment="1">
      <alignment vertical="center" shrinkToFit="1"/>
    </xf>
    <xf numFmtId="49" fontId="5" fillId="0" borderId="7" xfId="0" applyNumberFormat="1" applyFont="1" applyBorder="1" applyAlignment="1">
      <alignment vertical="center" wrapText="1" shrinkToFit="1"/>
    </xf>
    <xf numFmtId="0" fontId="44" fillId="0" borderId="0" xfId="0" applyFont="1"/>
    <xf numFmtId="0" fontId="41" fillId="0" borderId="0" xfId="0" applyFont="1"/>
    <xf numFmtId="168" fontId="24" fillId="0" borderId="5" xfId="0" applyNumberFormat="1" applyFont="1" applyBorder="1" applyAlignment="1">
      <alignment horizontal="right" vertical="center" wrapText="1"/>
    </xf>
    <xf numFmtId="168" fontId="24" fillId="0" borderId="23" xfId="0" applyNumberFormat="1" applyFont="1" applyBorder="1" applyAlignment="1">
      <alignment horizontal="right" vertical="center" wrapText="1"/>
    </xf>
    <xf numFmtId="0" fontId="36" fillId="0" borderId="29" xfId="0" applyFont="1" applyBorder="1" applyAlignment="1">
      <alignment horizontal="center" vertical="center" wrapText="1"/>
    </xf>
    <xf numFmtId="0" fontId="0" fillId="0" borderId="0" xfId="0" applyAlignment="1">
      <alignment horizontal="center" vertical="center"/>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3" xfId="0" applyFont="1" applyBorder="1" applyAlignment="1">
      <alignment horizontal="center" vertical="center" wrapText="1"/>
    </xf>
    <xf numFmtId="166" fontId="1" fillId="0" borderId="20" xfId="0" applyNumberFormat="1" applyFont="1" applyBorder="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35" fillId="0" borderId="0" xfId="0" applyFont="1" applyAlignment="1">
      <alignment horizontal="center"/>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2" xfId="0" applyFont="1" applyBorder="1" applyAlignment="1">
      <alignment horizontal="center" vertical="center" wrapText="1"/>
    </xf>
    <xf numFmtId="0" fontId="24" fillId="0" borderId="25" xfId="0" applyFont="1" applyBorder="1" applyAlignment="1">
      <alignment horizontal="left" vertical="center" wrapText="1"/>
    </xf>
    <xf numFmtId="0" fontId="24" fillId="0" borderId="1" xfId="0" applyFont="1" applyBorder="1" applyAlignment="1">
      <alignment horizontal="left" vertical="center" wrapText="1"/>
    </xf>
    <xf numFmtId="0" fontId="24" fillId="0" borderId="13" xfId="0" applyFont="1" applyBorder="1" applyAlignment="1">
      <alignment horizontal="left" vertical="center" wrapText="1"/>
    </xf>
    <xf numFmtId="0" fontId="35" fillId="0" borderId="0" xfId="0" applyFont="1" applyAlignment="1">
      <alignment horizontal="left"/>
    </xf>
    <xf numFmtId="0" fontId="36" fillId="0" borderId="0" xfId="0" applyFont="1" applyAlignment="1">
      <alignment horizont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42" fillId="0" borderId="31" xfId="0" applyFont="1" applyBorder="1" applyAlignment="1">
      <alignment horizontal="center" vertical="center"/>
    </xf>
    <xf numFmtId="0" fontId="42" fillId="0" borderId="32" xfId="0" applyFont="1" applyBorder="1" applyAlignment="1">
      <alignment horizontal="center" vertical="center"/>
    </xf>
    <xf numFmtId="0" fontId="42" fillId="0" borderId="29" xfId="0" applyFont="1" applyBorder="1" applyAlignment="1">
      <alignment horizontal="center" vertical="center"/>
    </xf>
    <xf numFmtId="0" fontId="46" fillId="0" borderId="0" xfId="0" applyFont="1" applyAlignment="1">
      <alignment horizontal="center" wrapText="1"/>
    </xf>
    <xf numFmtId="0" fontId="47" fillId="0" borderId="0" xfId="0" applyFont="1" applyAlignment="1">
      <alignment horizontal="center" wrapText="1"/>
    </xf>
    <xf numFmtId="0" fontId="47" fillId="0" borderId="0" xfId="0" applyFont="1" applyAlignment="1">
      <alignment wrapText="1"/>
    </xf>
    <xf numFmtId="0" fontId="48" fillId="0" borderId="0" xfId="0" applyFont="1" applyAlignment="1">
      <alignment wrapText="1"/>
    </xf>
    <xf numFmtId="0" fontId="48" fillId="0" borderId="0" xfId="0" applyFont="1" applyAlignment="1">
      <alignment horizontal="center" wrapText="1"/>
    </xf>
    <xf numFmtId="0" fontId="49" fillId="0" borderId="1" xfId="0" applyFont="1" applyBorder="1" applyAlignment="1">
      <alignment horizontal="center" vertical="center" wrapText="1"/>
    </xf>
    <xf numFmtId="0" fontId="48" fillId="0" borderId="0" xfId="0" applyFont="1" applyAlignment="1">
      <alignment horizontal="center" vertical="center"/>
    </xf>
    <xf numFmtId="0" fontId="48" fillId="0" borderId="0" xfId="0" applyFont="1" applyAlignment="1">
      <alignment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vertical="center" wrapText="1"/>
    </xf>
    <xf numFmtId="0" fontId="26" fillId="0" borderId="25" xfId="0" applyFont="1" applyBorder="1" applyAlignment="1">
      <alignment horizontal="center" vertical="center" wrapText="1"/>
    </xf>
    <xf numFmtId="0" fontId="0" fillId="0" borderId="0" xfId="0" applyAlignment="1">
      <alignment horizontal="center" vertical="center" wrapText="1"/>
    </xf>
    <xf numFmtId="0" fontId="1" fillId="0" borderId="1" xfId="0" applyFont="1" applyBorder="1"/>
    <xf numFmtId="4" fontId="30" fillId="0" borderId="1" xfId="0" applyNumberFormat="1" applyFont="1" applyBorder="1"/>
    <xf numFmtId="3" fontId="0" fillId="0" borderId="0" xfId="0" applyNumberFormat="1" applyAlignment="1">
      <alignment horizontal="center"/>
    </xf>
    <xf numFmtId="4" fontId="0" fillId="0" borderId="0" xfId="0" applyNumberFormat="1" applyAlignment="1">
      <alignment horizontal="center"/>
    </xf>
    <xf numFmtId="4" fontId="0" fillId="0" borderId="0" xfId="0" applyNumberFormat="1"/>
    <xf numFmtId="4" fontId="5" fillId="0" borderId="0" xfId="0" applyNumberFormat="1" applyFont="1"/>
    <xf numFmtId="0" fontId="45" fillId="0" borderId="0" xfId="0" applyFont="1"/>
    <xf numFmtId="4" fontId="0" fillId="0" borderId="1" xfId="0" applyNumberFormat="1" applyBorder="1"/>
    <xf numFmtId="4" fontId="1" fillId="0" borderId="0" xfId="0" applyNumberFormat="1" applyFont="1"/>
    <xf numFmtId="4" fontId="29" fillId="0" borderId="1" xfId="0" applyNumberFormat="1" applyFont="1" applyBorder="1"/>
    <xf numFmtId="2" fontId="45" fillId="10" borderId="5" xfId="0" applyNumberFormat="1" applyFont="1" applyFill="1" applyBorder="1" applyAlignment="1">
      <alignment vertical="center"/>
    </xf>
  </cellXfs>
  <cellStyles count="23">
    <cellStyle name="Accent" xfId="2" xr:uid="{9AD693FA-D787-4721-A282-312EB229C923}"/>
    <cellStyle name="Accent 1" xfId="3" xr:uid="{49E49053-588A-4042-B490-58422AD22BCD}"/>
    <cellStyle name="Accent 2" xfId="4" xr:uid="{61095654-406C-4857-AF8E-C148000518CF}"/>
    <cellStyle name="Accent 3" xfId="5" xr:uid="{29B55BF4-C555-4F28-B69C-0A54AEE3B2FF}"/>
    <cellStyle name="Bad" xfId="6" xr:uid="{48EC7CEE-75E3-4AB3-B1AE-B92882B13318}"/>
    <cellStyle name="Error" xfId="7" xr:uid="{DDAEB3EE-B285-44EE-BE9E-52D16DE885EC}"/>
    <cellStyle name="Euro" xfId="22" xr:uid="{4DC6F79B-540B-4377-8C65-CB0B7E1ACE7C}"/>
    <cellStyle name="Excel Built-in Normal" xfId="20" xr:uid="{03B4EE29-5D0A-494C-94FE-4AAF5D2D05A1}"/>
    <cellStyle name="Excel Built-in Normal 1" xfId="21" xr:uid="{23F4E341-B672-4255-92BB-3DAA47AFCCB9}"/>
    <cellStyle name="Footnote" xfId="8" xr:uid="{8795E8B2-21BC-43D7-8EDA-548EA59FEA7C}"/>
    <cellStyle name="Good" xfId="9" xr:uid="{20F6FEDD-09B3-4784-8284-E5AD3FCEF1F3}"/>
    <cellStyle name="Heading" xfId="10" xr:uid="{B178F501-59F3-49A9-8EE2-87EFE32C344F}"/>
    <cellStyle name="Heading 1" xfId="11" xr:uid="{358FB224-86A7-4A0E-8904-AD8DE4EB0FED}"/>
    <cellStyle name="Heading 2" xfId="12" xr:uid="{11ABED3C-4A67-426E-A864-44022B9C7E02}"/>
    <cellStyle name="Hyperlink" xfId="13" xr:uid="{744A8CC5-55F6-41F5-9C99-5193A187ED7C}"/>
    <cellStyle name="Neutral" xfId="14" xr:uid="{FCD816FA-6B54-4C3E-8570-311508F1FD5B}"/>
    <cellStyle name="Normale" xfId="0" builtinId="0"/>
    <cellStyle name="Normale 2" xfId="1" xr:uid="{67E924CA-569C-4844-A6C9-858A37E1360A}"/>
    <cellStyle name="Note" xfId="15" xr:uid="{0CB54DC3-25A0-4C98-A4EC-AD72E102C953}"/>
    <cellStyle name="Result" xfId="16" xr:uid="{620C148F-E5B0-491F-AE09-F9F2A09C1D6B}"/>
    <cellStyle name="Status" xfId="17" xr:uid="{8B893200-1AA2-4675-BBB4-5202D963D7BF}"/>
    <cellStyle name="Text" xfId="18" xr:uid="{825E8F22-1FD2-4351-BCF6-A6217A43C78F}"/>
    <cellStyle name="Warning" xfId="19" xr:uid="{2B2685B0-D1C0-4C7D-AF14-90B4B17FAB10}"/>
  </cellStyles>
  <dxfs count="0"/>
  <tableStyles count="0" defaultTableStyle="TableStyleMedium9" defaultPivotStyle="PivotStyleLight16"/>
  <colors>
    <mruColors>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514350</xdr:colOff>
      <xdr:row>6</xdr:row>
      <xdr:rowOff>47625</xdr:rowOff>
    </xdr:from>
    <xdr:to>
      <xdr:col>4</xdr:col>
      <xdr:colOff>485775</xdr:colOff>
      <xdr:row>8</xdr:row>
      <xdr:rowOff>0</xdr:rowOff>
    </xdr:to>
    <xdr:sp macro="" textlink="">
      <xdr:nvSpPr>
        <xdr:cNvPr id="2" name="WordArt 35">
          <a:extLst>
            <a:ext uri="{FF2B5EF4-FFF2-40B4-BE49-F238E27FC236}">
              <a16:creationId xmlns:a16="http://schemas.microsoft.com/office/drawing/2014/main" id="{C4EAC541-20AB-4774-9C55-E7EC48B57F5E}"/>
            </a:ext>
          </a:extLst>
        </xdr:cNvPr>
        <xdr:cNvSpPr>
          <a:spLocks noChangeArrowheads="1" noChangeShapeType="1" noTextEdit="1"/>
        </xdr:cNvSpPr>
      </xdr:nvSpPr>
      <xdr:spPr bwMode="auto">
        <a:xfrm>
          <a:off x="5524500" y="1304925"/>
          <a:ext cx="1628775" cy="228600"/>
        </a:xfrm>
        <a:prstGeom prst="rect">
          <a:avLst/>
        </a:prstGeom>
      </xdr:spPr>
      <xdr:txBody>
        <a:bodyPr wrap="none" fromWordArt="1">
          <a:prstTxWarp prst="textPlain">
            <a:avLst>
              <a:gd name="adj" fmla="val 50000"/>
            </a:avLst>
          </a:prstTxWarp>
          <a:scene3d>
            <a:camera prst="legacyPerspectiveTopLeft"/>
            <a:lightRig rig="legacyNormal3" dir="r"/>
          </a:scene3d>
          <a:sp3d extrusionH="201600" prstMaterial="legacyMetal">
            <a:extrusionClr>
              <a:srgbClr val="FFFFFF"/>
            </a:extrusionClr>
          </a:sp3d>
        </a:bodyPr>
        <a:lstStyle/>
        <a:p>
          <a:pPr algn="ctr" rtl="0"/>
          <a:endParaRPr lang="it-IT" sz="3600" b="1" u="sng" strike="sngStrike" kern="10" cap="small" spc="0">
            <a:ln w="9525">
              <a:round/>
              <a:headEnd/>
              <a:tailEnd/>
            </a:ln>
            <a:solidFill>
              <a:srgbClr val="000000"/>
            </a:solidFill>
            <a:latin typeface="Times New Roman"/>
            <a:cs typeface="Times New Roman"/>
          </a:endParaRPr>
        </a:p>
      </xdr:txBody>
    </xdr:sp>
    <xdr:clientData/>
  </xdr:twoCellAnchor>
  <xdr:twoCellAnchor>
    <xdr:from>
      <xdr:col>3</xdr:col>
      <xdr:colOff>552451</xdr:colOff>
      <xdr:row>1</xdr:row>
      <xdr:rowOff>9524</xdr:rowOff>
    </xdr:from>
    <xdr:to>
      <xdr:col>4</xdr:col>
      <xdr:colOff>219075</xdr:colOff>
      <xdr:row>6</xdr:row>
      <xdr:rowOff>9525</xdr:rowOff>
    </xdr:to>
    <xdr:pic>
      <xdr:nvPicPr>
        <xdr:cNvPr id="3" name="Picture 32">
          <a:extLst>
            <a:ext uri="{FF2B5EF4-FFF2-40B4-BE49-F238E27FC236}">
              <a16:creationId xmlns:a16="http://schemas.microsoft.com/office/drawing/2014/main" id="{CC79172C-36E1-4CFA-A63C-222FC1EE7540}"/>
            </a:ext>
          </a:extLst>
        </xdr:cNvPr>
        <xdr:cNvPicPr>
          <a:picLocks noChangeAspect="1" noChangeArrowheads="1"/>
        </xdr:cNvPicPr>
      </xdr:nvPicPr>
      <xdr:blipFill>
        <a:blip xmlns:r="http://schemas.openxmlformats.org/officeDocument/2006/relationships" r:embed="rId1" cstate="print"/>
        <a:srcRect l="13681" t="6357" r="29156" b="25150"/>
        <a:stretch>
          <a:fillRect/>
        </a:stretch>
      </xdr:blipFill>
      <xdr:spPr bwMode="auto">
        <a:xfrm>
          <a:off x="5838826" y="200024"/>
          <a:ext cx="990599" cy="1076326"/>
        </a:xfrm>
        <a:prstGeom prst="rect">
          <a:avLst/>
        </a:prstGeom>
        <a:noFill/>
        <a:ln w="9525">
          <a:noFill/>
          <a:miter lim="800000"/>
          <a:headEnd/>
          <a:tailEnd/>
        </a:ln>
      </xdr:spPr>
    </xdr:pic>
    <xdr:clientData/>
  </xdr:twoCellAnchor>
  <xdr:twoCellAnchor>
    <xdr:from>
      <xdr:col>0</xdr:col>
      <xdr:colOff>276226</xdr:colOff>
      <xdr:row>1</xdr:row>
      <xdr:rowOff>19048</xdr:rowOff>
    </xdr:from>
    <xdr:to>
      <xdr:col>1</xdr:col>
      <xdr:colOff>76200</xdr:colOff>
      <xdr:row>5</xdr:row>
      <xdr:rowOff>190499</xdr:rowOff>
    </xdr:to>
    <xdr:pic>
      <xdr:nvPicPr>
        <xdr:cNvPr id="4" name="Picture 34">
          <a:extLst>
            <a:ext uri="{FF2B5EF4-FFF2-40B4-BE49-F238E27FC236}">
              <a16:creationId xmlns:a16="http://schemas.microsoft.com/office/drawing/2014/main" id="{7E7FB3AD-32DA-42AE-ABF9-4D23167799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226" y="209548"/>
          <a:ext cx="933449" cy="9334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A4950-2CA3-4AF6-8751-775F095C8DD6}">
  <sheetPr>
    <pageSetUpPr fitToPage="1"/>
  </sheetPr>
  <dimension ref="A1:G63"/>
  <sheetViews>
    <sheetView tabSelected="1" topLeftCell="A24" workbookViewId="0">
      <selection activeCell="E49" sqref="E49"/>
    </sheetView>
  </sheetViews>
  <sheetFormatPr defaultRowHeight="15" x14ac:dyDescent="0.25"/>
  <cols>
    <col min="1" max="1" width="17" customWidth="1"/>
    <col min="3" max="3" width="53.140625" customWidth="1"/>
    <col min="4" max="4" width="19.85546875" bestFit="1" customWidth="1"/>
    <col min="5" max="5" width="10.85546875" customWidth="1"/>
    <col min="6" max="7" width="0" hidden="1" customWidth="1"/>
  </cols>
  <sheetData>
    <row r="1" spans="1:5" x14ac:dyDescent="0.25">
      <c r="A1" s="84"/>
      <c r="B1" s="93"/>
      <c r="C1" s="94" t="s">
        <v>310</v>
      </c>
      <c r="D1" s="93"/>
      <c r="E1" s="95"/>
    </row>
    <row r="2" spans="1:5" x14ac:dyDescent="0.25">
      <c r="A2" s="96"/>
      <c r="C2" s="97" t="s">
        <v>311</v>
      </c>
      <c r="E2" s="98"/>
    </row>
    <row r="3" spans="1:5" x14ac:dyDescent="0.25">
      <c r="A3" s="96"/>
      <c r="C3" s="97" t="s">
        <v>312</v>
      </c>
      <c r="E3" s="98"/>
    </row>
    <row r="4" spans="1:5" x14ac:dyDescent="0.25">
      <c r="A4" s="96"/>
      <c r="C4" s="97" t="s">
        <v>313</v>
      </c>
      <c r="E4" s="98"/>
    </row>
    <row r="5" spans="1:5" x14ac:dyDescent="0.25">
      <c r="A5" s="96"/>
      <c r="C5" s="99" t="s">
        <v>314</v>
      </c>
      <c r="E5" s="98"/>
    </row>
    <row r="6" spans="1:5" ht="24.75" x14ac:dyDescent="0.25">
      <c r="A6" s="96"/>
      <c r="C6" s="99" t="s">
        <v>351</v>
      </c>
      <c r="E6" s="98"/>
    </row>
    <row r="7" spans="1:5" x14ac:dyDescent="0.25">
      <c r="A7" s="96"/>
      <c r="C7" s="99" t="s">
        <v>315</v>
      </c>
      <c r="E7" s="98"/>
    </row>
    <row r="8" spans="1:5" ht="9.75" customHeight="1" x14ac:dyDescent="0.25">
      <c r="A8" s="83"/>
      <c r="B8" s="100"/>
      <c r="C8" s="101"/>
      <c r="D8" s="100"/>
      <c r="E8" s="102"/>
    </row>
    <row r="10" spans="1:5" x14ac:dyDescent="0.25">
      <c r="A10" s="103"/>
      <c r="B10" s="103"/>
      <c r="C10" s="104"/>
      <c r="D10" s="105" t="s">
        <v>316</v>
      </c>
      <c r="E10" s="103"/>
    </row>
    <row r="11" spans="1:5" x14ac:dyDescent="0.25">
      <c r="A11" s="103"/>
      <c r="B11" s="103"/>
      <c r="C11" s="104"/>
      <c r="D11" s="106" t="s">
        <v>392</v>
      </c>
      <c r="E11" s="103"/>
    </row>
    <row r="12" spans="1:5" x14ac:dyDescent="0.25">
      <c r="A12" s="103"/>
      <c r="B12" s="103"/>
      <c r="C12" s="104"/>
      <c r="D12" s="105" t="s">
        <v>393</v>
      </c>
      <c r="E12" s="103"/>
    </row>
    <row r="13" spans="1:5" x14ac:dyDescent="0.25">
      <c r="A13" s="103"/>
      <c r="B13" s="103"/>
      <c r="C13" s="107"/>
      <c r="D13" s="108" t="s">
        <v>394</v>
      </c>
      <c r="E13" s="103"/>
    </row>
    <row r="14" spans="1:5" x14ac:dyDescent="0.25">
      <c r="A14" s="103"/>
      <c r="B14" s="103"/>
      <c r="C14" s="104"/>
      <c r="D14" s="108"/>
      <c r="E14" s="103"/>
    </row>
    <row r="15" spans="1:5" x14ac:dyDescent="0.25">
      <c r="A15" s="109" t="s">
        <v>317</v>
      </c>
      <c r="B15" s="260" t="s">
        <v>318</v>
      </c>
      <c r="C15" s="260"/>
      <c r="D15" s="260"/>
      <c r="E15" s="110"/>
    </row>
    <row r="16" spans="1:5" x14ac:dyDescent="0.25">
      <c r="A16" s="110"/>
      <c r="B16" s="260" t="s">
        <v>632</v>
      </c>
      <c r="C16" s="260"/>
      <c r="D16" s="260"/>
      <c r="E16" s="110"/>
    </row>
    <row r="17" spans="1:5" x14ac:dyDescent="0.25">
      <c r="A17" s="110"/>
      <c r="B17" s="110"/>
      <c r="C17" s="110"/>
      <c r="D17" s="110"/>
      <c r="E17" s="110"/>
    </row>
    <row r="18" spans="1:5" x14ac:dyDescent="0.25">
      <c r="A18" s="274" t="s">
        <v>319</v>
      </c>
      <c r="B18" s="274"/>
      <c r="C18" s="274"/>
      <c r="D18" s="274"/>
      <c r="E18" s="274"/>
    </row>
    <row r="19" spans="1:5" x14ac:dyDescent="0.25">
      <c r="A19" s="111"/>
      <c r="B19" s="111"/>
      <c r="C19" s="111"/>
      <c r="D19" s="111"/>
      <c r="E19" s="111"/>
    </row>
    <row r="20" spans="1:5" s="103" customFormat="1" ht="15" customHeight="1" x14ac:dyDescent="0.2">
      <c r="A20" s="103" t="s">
        <v>320</v>
      </c>
      <c r="B20" s="273" t="s">
        <v>321</v>
      </c>
      <c r="C20" s="273"/>
      <c r="D20" s="273"/>
      <c r="E20" s="273"/>
    </row>
    <row r="21" spans="1:5" s="103" customFormat="1" ht="15" customHeight="1" x14ac:dyDescent="0.2">
      <c r="A21" s="103" t="s">
        <v>320</v>
      </c>
      <c r="B21" s="273" t="s">
        <v>322</v>
      </c>
      <c r="C21" s="273"/>
      <c r="D21" s="273"/>
      <c r="E21" s="273"/>
    </row>
    <row r="22" spans="1:5" s="103" customFormat="1" ht="15" customHeight="1" x14ac:dyDescent="0.2">
      <c r="A22" s="103" t="s">
        <v>320</v>
      </c>
      <c r="B22" s="273" t="s">
        <v>323</v>
      </c>
      <c r="C22" s="273"/>
      <c r="D22" s="273"/>
      <c r="E22" s="273"/>
    </row>
    <row r="23" spans="1:5" s="103" customFormat="1" ht="15" customHeight="1" x14ac:dyDescent="0.2">
      <c r="A23" s="103" t="s">
        <v>320</v>
      </c>
      <c r="B23" s="113" t="s">
        <v>324</v>
      </c>
      <c r="C23" s="112"/>
      <c r="D23" s="112"/>
      <c r="E23" s="112"/>
    </row>
    <row r="24" spans="1:5" s="114" customFormat="1" ht="29.25" customHeight="1" x14ac:dyDescent="0.25">
      <c r="A24" s="114" t="s">
        <v>325</v>
      </c>
      <c r="B24" s="261" t="s">
        <v>355</v>
      </c>
      <c r="C24" s="261"/>
      <c r="D24" s="261"/>
      <c r="E24" s="261"/>
    </row>
    <row r="25" spans="1:5" s="114" customFormat="1" ht="30.75" customHeight="1" x14ac:dyDescent="0.25">
      <c r="A25" s="114" t="s">
        <v>320</v>
      </c>
      <c r="B25" s="261" t="s">
        <v>350</v>
      </c>
      <c r="C25" s="261"/>
      <c r="D25" s="261"/>
      <c r="E25" s="261"/>
    </row>
    <row r="26" spans="1:5" ht="15" customHeight="1" x14ac:dyDescent="0.25">
      <c r="A26" s="115" t="s">
        <v>326</v>
      </c>
      <c r="B26" s="261" t="s">
        <v>327</v>
      </c>
      <c r="C26" s="261"/>
      <c r="D26" s="261"/>
      <c r="E26" s="261"/>
    </row>
    <row r="27" spans="1:5" ht="15" customHeight="1" x14ac:dyDescent="0.25">
      <c r="A27" s="115" t="s">
        <v>328</v>
      </c>
      <c r="B27" s="261" t="s">
        <v>631</v>
      </c>
      <c r="C27" s="261"/>
      <c r="D27" s="261"/>
      <c r="E27" s="261"/>
    </row>
    <row r="28" spans="1:5" ht="15" customHeight="1" x14ac:dyDescent="0.25">
      <c r="A28" s="115" t="s">
        <v>325</v>
      </c>
      <c r="B28" s="261" t="s">
        <v>360</v>
      </c>
      <c r="C28" s="261"/>
      <c r="D28" s="261"/>
      <c r="E28" s="261"/>
    </row>
    <row r="29" spans="1:5" ht="15" customHeight="1" x14ac:dyDescent="0.25">
      <c r="A29" s="115" t="s">
        <v>357</v>
      </c>
      <c r="B29" s="261" t="s">
        <v>358</v>
      </c>
      <c r="C29" s="262"/>
      <c r="D29" s="262"/>
      <c r="E29" s="262"/>
    </row>
    <row r="30" spans="1:5" ht="15" customHeight="1" x14ac:dyDescent="0.25">
      <c r="A30" s="115" t="s">
        <v>326</v>
      </c>
      <c r="B30" s="261" t="s">
        <v>359</v>
      </c>
      <c r="C30" s="261"/>
      <c r="D30" s="261"/>
      <c r="E30" s="261"/>
    </row>
    <row r="31" spans="1:5" s="103" customFormat="1" ht="15" customHeight="1" x14ac:dyDescent="0.2">
      <c r="A31" s="114" t="s">
        <v>330</v>
      </c>
      <c r="B31" s="261" t="s">
        <v>633</v>
      </c>
      <c r="C31" s="261"/>
      <c r="D31" s="261"/>
      <c r="E31" s="261"/>
    </row>
    <row r="32" spans="1:5" ht="15" customHeight="1" x14ac:dyDescent="0.25">
      <c r="A32" s="115" t="s">
        <v>329</v>
      </c>
      <c r="B32" s="261" t="s">
        <v>356</v>
      </c>
      <c r="C32" s="261"/>
      <c r="D32" s="261"/>
      <c r="E32" s="116"/>
    </row>
    <row r="33" spans="1:7" ht="15" customHeight="1" x14ac:dyDescent="0.25">
      <c r="A33" s="114" t="s">
        <v>330</v>
      </c>
      <c r="B33" s="261" t="s">
        <v>352</v>
      </c>
      <c r="C33" s="261"/>
      <c r="D33" s="261"/>
      <c r="E33" s="261"/>
    </row>
    <row r="34" spans="1:7" x14ac:dyDescent="0.25">
      <c r="A34" s="114"/>
      <c r="B34" s="116"/>
      <c r="C34" s="116"/>
      <c r="D34" s="116"/>
      <c r="E34" s="116"/>
    </row>
    <row r="35" spans="1:7" x14ac:dyDescent="0.25">
      <c r="A35" s="263" t="s">
        <v>331</v>
      </c>
      <c r="B35" s="263"/>
      <c r="C35" s="263"/>
      <c r="D35" s="263"/>
      <c r="E35" s="263"/>
    </row>
    <row r="36" spans="1:7" x14ac:dyDescent="0.25">
      <c r="A36" s="117"/>
      <c r="B36" s="117"/>
      <c r="C36" s="117"/>
      <c r="D36" s="117"/>
      <c r="E36" s="117"/>
    </row>
    <row r="37" spans="1:7" x14ac:dyDescent="0.25">
      <c r="A37" s="118" t="s">
        <v>332</v>
      </c>
      <c r="B37" s="103"/>
      <c r="C37" s="104"/>
      <c r="D37" s="103"/>
      <c r="E37" s="103"/>
    </row>
    <row r="38" spans="1:7" ht="15.75" thickBot="1" x14ac:dyDescent="0.3">
      <c r="A38" s="103"/>
      <c r="B38" s="103"/>
      <c r="C38" s="104"/>
      <c r="D38" s="103"/>
      <c r="E38" s="103"/>
    </row>
    <row r="39" spans="1:7" s="3" customFormat="1" ht="28.5" customHeight="1" thickBot="1" x14ac:dyDescent="0.3">
      <c r="A39" s="264" t="s">
        <v>333</v>
      </c>
      <c r="B39" s="265"/>
      <c r="C39" s="265"/>
      <c r="D39" s="266"/>
      <c r="E39" s="250" t="s">
        <v>630</v>
      </c>
      <c r="F39" s="251" t="s">
        <v>635</v>
      </c>
      <c r="G39" s="251" t="s">
        <v>636</v>
      </c>
    </row>
    <row r="40" spans="1:7" x14ac:dyDescent="0.25">
      <c r="A40" s="267" t="s">
        <v>334</v>
      </c>
      <c r="B40" s="270" t="s">
        <v>335</v>
      </c>
      <c r="C40" s="270"/>
      <c r="D40" s="270"/>
      <c r="E40" s="249">
        <f>+BELLEDO!G58</f>
        <v>1204.53</v>
      </c>
      <c r="F40" s="4">
        <f>+BELLEDO!G60</f>
        <v>1469.53</v>
      </c>
      <c r="G40" s="4">
        <f>+BELLEDO!G59</f>
        <v>265</v>
      </c>
    </row>
    <row r="41" spans="1:7" x14ac:dyDescent="0.25">
      <c r="A41" s="268"/>
      <c r="B41" s="271" t="s">
        <v>336</v>
      </c>
      <c r="C41" s="271"/>
      <c r="D41" s="271"/>
      <c r="E41" s="248">
        <f>+GERMANEDO!G58</f>
        <v>379.4</v>
      </c>
      <c r="F41" s="4">
        <f>+GERMANEDO!G60</f>
        <v>462.87</v>
      </c>
      <c r="G41" s="4">
        <f>+GERMANEDO!G59</f>
        <v>83.47</v>
      </c>
    </row>
    <row r="42" spans="1:7" x14ac:dyDescent="0.25">
      <c r="A42" s="268"/>
      <c r="B42" s="271" t="s">
        <v>337</v>
      </c>
      <c r="C42" s="271"/>
      <c r="D42" s="271"/>
      <c r="E42" s="248">
        <f>+MALNAGO!G65</f>
        <v>757.86</v>
      </c>
      <c r="F42" s="4">
        <f>+MALNAGO!G67</f>
        <v>924.59</v>
      </c>
      <c r="G42" s="4">
        <f>+MALNAGO!G66</f>
        <v>166.73</v>
      </c>
    </row>
    <row r="43" spans="1:7" ht="30" customHeight="1" x14ac:dyDescent="0.25">
      <c r="A43" s="268"/>
      <c r="B43" s="271" t="s">
        <v>353</v>
      </c>
      <c r="C43" s="271"/>
      <c r="D43" s="271"/>
      <c r="E43" s="248">
        <f>+NS.FAMIGLIA!G21</f>
        <v>92.49</v>
      </c>
      <c r="F43" s="4">
        <f>+NS.FAMIGLIA!G23</f>
        <v>112.84</v>
      </c>
      <c r="G43" s="4">
        <f>+NS.FAMIGLIA!G22</f>
        <v>20.350000000000001</v>
      </c>
    </row>
    <row r="44" spans="1:7" ht="30" customHeight="1" x14ac:dyDescent="0.25">
      <c r="A44" s="268"/>
      <c r="B44" s="271" t="s">
        <v>354</v>
      </c>
      <c r="C44" s="271"/>
      <c r="D44" s="271"/>
      <c r="E44" s="248">
        <f>+'SCUOLA OSPEDALIERA'!G17</f>
        <v>102.03700000000001</v>
      </c>
      <c r="F44" s="4">
        <f>+'SCUOLA OSPEDALIERA'!G19</f>
        <v>124.485</v>
      </c>
      <c r="G44" s="4">
        <f>+'SCUOLA OSPEDALIERA'!G18</f>
        <v>22.448</v>
      </c>
    </row>
    <row r="45" spans="1:7" x14ac:dyDescent="0.25">
      <c r="A45" s="268"/>
      <c r="B45" s="271" t="s">
        <v>634</v>
      </c>
      <c r="C45" s="271"/>
      <c r="D45" s="271"/>
      <c r="E45" s="248">
        <f>+INF.CALEOTTO!G47</f>
        <v>417.21</v>
      </c>
      <c r="F45" s="4">
        <f>+INF.CALEOTTO!G49</f>
        <v>509</v>
      </c>
      <c r="G45" s="4">
        <f>+INF.CALEOTTO!G48</f>
        <v>91.79</v>
      </c>
    </row>
    <row r="46" spans="1:7" ht="15.75" thickBot="1" x14ac:dyDescent="0.3">
      <c r="A46" s="269"/>
      <c r="B46" s="272" t="s">
        <v>338</v>
      </c>
      <c r="C46" s="272"/>
      <c r="D46" s="272"/>
      <c r="E46" s="248">
        <f>+INF.SPREAFICO!G64</f>
        <v>1017.68</v>
      </c>
      <c r="F46" s="4">
        <f>+INF.SPREAFICO!G66</f>
        <v>1241.57</v>
      </c>
      <c r="G46" s="4">
        <f>+INF.SPREAFICO!G65</f>
        <v>223.89</v>
      </c>
    </row>
    <row r="47" spans="1:7" x14ac:dyDescent="0.25">
      <c r="A47" s="119"/>
      <c r="B47" s="119"/>
      <c r="C47" s="103"/>
      <c r="D47" s="120" t="s">
        <v>339</v>
      </c>
      <c r="E47" s="121">
        <f>ROUND(SUM(E40:E46),2)</f>
        <v>3971.21</v>
      </c>
    </row>
    <row r="48" spans="1:7" x14ac:dyDescent="0.25">
      <c r="A48" s="119"/>
      <c r="B48" s="119"/>
      <c r="C48" s="103"/>
      <c r="D48" s="122" t="s">
        <v>275</v>
      </c>
      <c r="E48" s="123">
        <f>ROUND((+E47*22%),2)</f>
        <v>873.67</v>
      </c>
    </row>
    <row r="49" spans="1:7" ht="15.75" thickBot="1" x14ac:dyDescent="0.3">
      <c r="A49" s="119"/>
      <c r="B49" s="119"/>
      <c r="C49" s="124"/>
      <c r="D49" s="125" t="s">
        <v>340</v>
      </c>
      <c r="E49" s="126">
        <f>ROUND(SUM(E47:E48),2)</f>
        <v>4844.88</v>
      </c>
      <c r="F49" s="4">
        <f>SUM(F40:F46)</f>
        <v>4844.8850000000002</v>
      </c>
      <c r="G49" s="4">
        <f>SUM(G40:G48)</f>
        <v>873.678</v>
      </c>
    </row>
    <row r="50" spans="1:7" s="247" customFormat="1" ht="12.75" x14ac:dyDescent="0.2">
      <c r="A50" s="124"/>
      <c r="B50" s="103"/>
      <c r="C50" s="104"/>
      <c r="D50" s="103"/>
      <c r="E50" s="103"/>
    </row>
    <row r="51" spans="1:7" s="247" customFormat="1" ht="12.75" x14ac:dyDescent="0.2">
      <c r="A51" s="103" t="s">
        <v>341</v>
      </c>
      <c r="B51" s="127"/>
      <c r="C51" s="127"/>
      <c r="D51" s="128"/>
      <c r="E51" s="128"/>
    </row>
    <row r="52" spans="1:7" s="247" customFormat="1" ht="12.75" x14ac:dyDescent="0.2">
      <c r="A52" s="103" t="s">
        <v>342</v>
      </c>
      <c r="B52" s="127"/>
      <c r="C52" s="127"/>
      <c r="D52" s="128"/>
      <c r="E52" s="128"/>
    </row>
    <row r="53" spans="1:7" s="247" customFormat="1" ht="12.75" x14ac:dyDescent="0.2">
      <c r="A53" s="103" t="s">
        <v>343</v>
      </c>
      <c r="B53" s="127"/>
      <c r="C53" s="127"/>
      <c r="D53" s="128"/>
      <c r="E53" s="128"/>
    </row>
    <row r="54" spans="1:7" s="247" customFormat="1" ht="39" customHeight="1" x14ac:dyDescent="0.2">
      <c r="A54" s="260" t="s">
        <v>344</v>
      </c>
      <c r="B54" s="260"/>
      <c r="C54" s="260"/>
      <c r="D54" s="260"/>
      <c r="E54" s="260"/>
    </row>
    <row r="55" spans="1:7" s="247" customFormat="1" ht="12.75" x14ac:dyDescent="0.2">
      <c r="A55" s="103" t="s">
        <v>345</v>
      </c>
      <c r="B55" s="103"/>
      <c r="C55" s="104"/>
      <c r="D55" s="104"/>
      <c r="E55" s="103"/>
    </row>
    <row r="56" spans="1:7" s="247" customFormat="1" ht="12.75" x14ac:dyDescent="0.2">
      <c r="A56" s="103" t="s">
        <v>346</v>
      </c>
      <c r="B56" s="103"/>
      <c r="C56" s="104"/>
      <c r="D56" s="104"/>
      <c r="E56" s="103"/>
    </row>
    <row r="57" spans="1:7" s="247" customFormat="1" ht="12.75" x14ac:dyDescent="0.2">
      <c r="A57" s="118" t="s">
        <v>347</v>
      </c>
      <c r="B57" s="103"/>
      <c r="C57" s="104"/>
      <c r="D57" s="104"/>
      <c r="E57" s="103"/>
    </row>
    <row r="58" spans="1:7" s="247" customFormat="1" ht="12.75" x14ac:dyDescent="0.2">
      <c r="A58" s="103"/>
      <c r="B58" s="103"/>
      <c r="C58" s="104"/>
      <c r="D58" s="104"/>
      <c r="E58" s="103"/>
    </row>
    <row r="59" spans="1:7" s="247" customFormat="1" ht="12.75" x14ac:dyDescent="0.2">
      <c r="A59" s="103"/>
      <c r="B59" s="103"/>
      <c r="C59" s="104"/>
      <c r="D59" s="119" t="s">
        <v>348</v>
      </c>
      <c r="E59" s="103"/>
    </row>
    <row r="60" spans="1:7" s="247" customFormat="1" ht="12.75" x14ac:dyDescent="0.2">
      <c r="A60" s="103"/>
      <c r="B60" s="103"/>
      <c r="C60" s="104"/>
      <c r="D60" s="119" t="s">
        <v>349</v>
      </c>
      <c r="E60" s="103"/>
    </row>
    <row r="61" spans="1:7" s="247" customFormat="1" ht="12.75" x14ac:dyDescent="0.2"/>
    <row r="62" spans="1:7" s="247" customFormat="1" ht="12.75" x14ac:dyDescent="0.2"/>
    <row r="63" spans="1:7" x14ac:dyDescent="0.25">
      <c r="A63" s="246" t="s">
        <v>361</v>
      </c>
    </row>
  </sheetData>
  <mergeCells count="27">
    <mergeCell ref="B22:E22"/>
    <mergeCell ref="B15:D15"/>
    <mergeCell ref="B16:D16"/>
    <mergeCell ref="A18:E18"/>
    <mergeCell ref="B20:E20"/>
    <mergeCell ref="B21:E21"/>
    <mergeCell ref="B24:E24"/>
    <mergeCell ref="B26:E26"/>
    <mergeCell ref="B27:E27"/>
    <mergeCell ref="B28:E28"/>
    <mergeCell ref="B30:E30"/>
    <mergeCell ref="A54:E54"/>
    <mergeCell ref="B25:E25"/>
    <mergeCell ref="B31:E31"/>
    <mergeCell ref="B32:D32"/>
    <mergeCell ref="B29:E29"/>
    <mergeCell ref="A35:E35"/>
    <mergeCell ref="A39:D39"/>
    <mergeCell ref="A40:A46"/>
    <mergeCell ref="B40:D40"/>
    <mergeCell ref="B41:D41"/>
    <mergeCell ref="B42:D42"/>
    <mergeCell ref="B43:D43"/>
    <mergeCell ref="B44:D44"/>
    <mergeCell ref="B45:D45"/>
    <mergeCell ref="B46:D46"/>
    <mergeCell ref="B33:E33"/>
  </mergeCells>
  <printOptions horizontalCentered="1"/>
  <pageMargins left="0.51181102362204722" right="0.51181102362204722" top="0.55118110236220474" bottom="0.55118110236220474"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5"/>
  <sheetViews>
    <sheetView workbookViewId="0">
      <pane ySplit="1" topLeftCell="A33" activePane="bottomLeft" state="frozen"/>
      <selection pane="bottomLeft" activeCell="F1" sqref="F1:G1"/>
    </sheetView>
  </sheetViews>
  <sheetFormatPr defaultRowHeight="15" x14ac:dyDescent="0.25"/>
  <cols>
    <col min="1" max="1" width="12.140625" bestFit="1" customWidth="1"/>
    <col min="2" max="3" width="13.85546875" customWidth="1"/>
    <col min="4" max="4" width="11" style="2" bestFit="1" customWidth="1"/>
    <col min="5" max="5" width="61.42578125" bestFit="1" customWidth="1"/>
    <col min="6" max="6" width="20.7109375" customWidth="1"/>
    <col min="7" max="7" width="15.42578125" customWidth="1"/>
  </cols>
  <sheetData>
    <row r="1" spans="1:7" s="3" customFormat="1" ht="27.75" customHeight="1" thickBot="1" x14ac:dyDescent="0.3">
      <c r="A1" s="275" t="s">
        <v>6</v>
      </c>
      <c r="B1" s="277"/>
      <c r="C1" s="277"/>
      <c r="D1" s="277"/>
      <c r="E1" s="276"/>
      <c r="F1" s="275" t="s">
        <v>277</v>
      </c>
      <c r="G1" s="276"/>
    </row>
    <row r="2" spans="1:7" s="1" customFormat="1" ht="75" x14ac:dyDescent="0.25">
      <c r="A2" s="252" t="s">
        <v>414</v>
      </c>
      <c r="B2" s="253" t="s">
        <v>0</v>
      </c>
      <c r="C2" s="254" t="s">
        <v>1</v>
      </c>
      <c r="D2" s="254" t="s">
        <v>2</v>
      </c>
      <c r="E2" s="255" t="s">
        <v>555</v>
      </c>
      <c r="F2" s="252" t="s">
        <v>3</v>
      </c>
      <c r="G2" s="255" t="s">
        <v>4</v>
      </c>
    </row>
    <row r="3" spans="1:7" s="5" customFormat="1" ht="18" customHeight="1" x14ac:dyDescent="0.25">
      <c r="A3" s="163" t="s">
        <v>415</v>
      </c>
      <c r="B3" s="154" t="s">
        <v>5</v>
      </c>
      <c r="C3" s="10" t="s">
        <v>296</v>
      </c>
      <c r="D3" s="11">
        <v>50</v>
      </c>
      <c r="E3" s="72" t="s">
        <v>7</v>
      </c>
      <c r="F3" s="37">
        <f>0.129</f>
        <v>0.129</v>
      </c>
      <c r="G3" s="29">
        <f>ROUND((+F3*D3),2)</f>
        <v>6.45</v>
      </c>
    </row>
    <row r="4" spans="1:7" ht="18" customHeight="1" x14ac:dyDescent="0.25">
      <c r="A4" s="163" t="s">
        <v>416</v>
      </c>
      <c r="B4" s="154" t="s">
        <v>8</v>
      </c>
      <c r="C4" s="80"/>
      <c r="D4" s="81">
        <v>1</v>
      </c>
      <c r="E4" s="82" t="s">
        <v>396</v>
      </c>
      <c r="F4" s="37">
        <v>5.38</v>
      </c>
      <c r="G4" s="29">
        <f t="shared" ref="G4:G51" si="0">ROUND((+F4*D4),2)</f>
        <v>5.38</v>
      </c>
    </row>
    <row r="5" spans="1:7" ht="18" customHeight="1" x14ac:dyDescent="0.25">
      <c r="A5" s="163">
        <v>104004</v>
      </c>
      <c r="B5" s="155" t="s">
        <v>5</v>
      </c>
      <c r="C5" s="6" t="s">
        <v>272</v>
      </c>
      <c r="D5" s="7">
        <v>5</v>
      </c>
      <c r="E5" s="54" t="s">
        <v>289</v>
      </c>
      <c r="F5" s="37">
        <v>1.865</v>
      </c>
      <c r="G5" s="29">
        <f t="shared" si="0"/>
        <v>9.33</v>
      </c>
    </row>
    <row r="6" spans="1:7" ht="18" customHeight="1" x14ac:dyDescent="0.25">
      <c r="A6" s="163">
        <v>104002</v>
      </c>
      <c r="B6" s="155" t="s">
        <v>5</v>
      </c>
      <c r="C6" s="6" t="s">
        <v>272</v>
      </c>
      <c r="D6" s="7">
        <v>5</v>
      </c>
      <c r="E6" s="54" t="s">
        <v>290</v>
      </c>
      <c r="F6" s="37">
        <v>1.5</v>
      </c>
      <c r="G6" s="29">
        <f t="shared" si="0"/>
        <v>7.5</v>
      </c>
    </row>
    <row r="7" spans="1:7" ht="18" customHeight="1" x14ac:dyDescent="0.25">
      <c r="A7" s="163" t="s">
        <v>417</v>
      </c>
      <c r="B7" s="155" t="s">
        <v>8</v>
      </c>
      <c r="C7" s="9"/>
      <c r="D7" s="8">
        <v>9</v>
      </c>
      <c r="E7" s="58" t="s">
        <v>297</v>
      </c>
      <c r="F7" s="37">
        <v>4.8019999999999996</v>
      </c>
      <c r="G7" s="29">
        <f t="shared" si="0"/>
        <v>43.22</v>
      </c>
    </row>
    <row r="8" spans="1:7" ht="18" customHeight="1" x14ac:dyDescent="0.25">
      <c r="A8" s="163">
        <v>123003</v>
      </c>
      <c r="B8" s="155" t="s">
        <v>8</v>
      </c>
      <c r="C8" s="9"/>
      <c r="D8" s="11">
        <v>100</v>
      </c>
      <c r="E8" s="58" t="s">
        <v>9</v>
      </c>
      <c r="F8" s="37">
        <v>1.4450000000000001</v>
      </c>
      <c r="G8" s="29">
        <f t="shared" si="0"/>
        <v>144.5</v>
      </c>
    </row>
    <row r="9" spans="1:7" ht="18" customHeight="1" x14ac:dyDescent="0.25">
      <c r="A9" s="163" t="s">
        <v>418</v>
      </c>
      <c r="B9" s="155" t="s">
        <v>5</v>
      </c>
      <c r="C9" s="9" t="s">
        <v>39</v>
      </c>
      <c r="D9" s="8">
        <v>10</v>
      </c>
      <c r="E9" s="58" t="s">
        <v>10</v>
      </c>
      <c r="F9" s="37">
        <f>0.627</f>
        <v>0.627</v>
      </c>
      <c r="G9" s="29">
        <f t="shared" si="0"/>
        <v>6.27</v>
      </c>
    </row>
    <row r="10" spans="1:7" ht="18" customHeight="1" x14ac:dyDescent="0.25">
      <c r="A10" s="163" t="s">
        <v>419</v>
      </c>
      <c r="B10" s="155" t="s">
        <v>8</v>
      </c>
      <c r="C10" s="9"/>
      <c r="D10" s="11">
        <v>10</v>
      </c>
      <c r="E10" s="58" t="s">
        <v>11</v>
      </c>
      <c r="F10" s="37">
        <v>0.68500000000000005</v>
      </c>
      <c r="G10" s="29">
        <f t="shared" si="0"/>
        <v>6.85</v>
      </c>
    </row>
    <row r="11" spans="1:7" ht="18" customHeight="1" x14ac:dyDescent="0.25">
      <c r="A11" s="163" t="s">
        <v>420</v>
      </c>
      <c r="B11" s="155" t="s">
        <v>8</v>
      </c>
      <c r="C11" s="9"/>
      <c r="D11" s="8">
        <v>20</v>
      </c>
      <c r="E11" s="58" t="s">
        <v>12</v>
      </c>
      <c r="F11" s="37">
        <v>0.68500000000000005</v>
      </c>
      <c r="G11" s="29">
        <f t="shared" si="0"/>
        <v>13.7</v>
      </c>
    </row>
    <row r="12" spans="1:7" ht="18" customHeight="1" x14ac:dyDescent="0.25">
      <c r="A12" s="163" t="s">
        <v>421</v>
      </c>
      <c r="B12" s="155" t="s">
        <v>8</v>
      </c>
      <c r="C12" s="9"/>
      <c r="D12" s="8">
        <v>10</v>
      </c>
      <c r="E12" s="58" t="s">
        <v>13</v>
      </c>
      <c r="F12" s="37">
        <v>0.68500000000000005</v>
      </c>
      <c r="G12" s="29">
        <f t="shared" si="0"/>
        <v>6.85</v>
      </c>
    </row>
    <row r="13" spans="1:7" ht="18" customHeight="1" x14ac:dyDescent="0.25">
      <c r="A13" s="163" t="s">
        <v>422</v>
      </c>
      <c r="B13" s="155" t="s">
        <v>8</v>
      </c>
      <c r="C13" s="9"/>
      <c r="D13" s="8">
        <v>10</v>
      </c>
      <c r="E13" s="58" t="s">
        <v>14</v>
      </c>
      <c r="F13" s="37">
        <v>0.68500000000000005</v>
      </c>
      <c r="G13" s="29">
        <f t="shared" si="0"/>
        <v>6.85</v>
      </c>
    </row>
    <row r="14" spans="1:7" ht="18" customHeight="1" x14ac:dyDescent="0.25">
      <c r="A14" s="163" t="s">
        <v>423</v>
      </c>
      <c r="B14" s="155" t="s">
        <v>8</v>
      </c>
      <c r="C14" s="9"/>
      <c r="D14" s="8">
        <v>20</v>
      </c>
      <c r="E14" s="58" t="s">
        <v>15</v>
      </c>
      <c r="F14" s="37">
        <v>0.68500000000000005</v>
      </c>
      <c r="G14" s="29">
        <f t="shared" si="0"/>
        <v>13.7</v>
      </c>
    </row>
    <row r="15" spans="1:7" ht="18" customHeight="1" x14ac:dyDescent="0.25">
      <c r="A15" s="163" t="s">
        <v>424</v>
      </c>
      <c r="B15" s="155" t="s">
        <v>8</v>
      </c>
      <c r="C15" s="9"/>
      <c r="D15" s="8">
        <v>10</v>
      </c>
      <c r="E15" s="58" t="s">
        <v>16</v>
      </c>
      <c r="F15" s="37">
        <v>0.68500000000000005</v>
      </c>
      <c r="G15" s="29">
        <f t="shared" si="0"/>
        <v>6.85</v>
      </c>
    </row>
    <row r="16" spans="1:7" ht="18" customHeight="1" x14ac:dyDescent="0.25">
      <c r="A16" s="163" t="s">
        <v>425</v>
      </c>
      <c r="B16" s="155" t="s">
        <v>8</v>
      </c>
      <c r="C16" s="9"/>
      <c r="D16" s="8">
        <v>10</v>
      </c>
      <c r="E16" s="58" t="s">
        <v>17</v>
      </c>
      <c r="F16" s="37">
        <v>0.68500000000000005</v>
      </c>
      <c r="G16" s="29">
        <f t="shared" si="0"/>
        <v>6.85</v>
      </c>
    </row>
    <row r="17" spans="1:7" ht="18" customHeight="1" x14ac:dyDescent="0.25">
      <c r="A17" s="163" t="s">
        <v>426</v>
      </c>
      <c r="B17" s="155" t="s">
        <v>8</v>
      </c>
      <c r="C17" s="9"/>
      <c r="D17" s="8">
        <v>10</v>
      </c>
      <c r="E17" s="58" t="s">
        <v>18</v>
      </c>
      <c r="F17" s="37">
        <v>0.68500000000000005</v>
      </c>
      <c r="G17" s="29">
        <f t="shared" si="0"/>
        <v>6.85</v>
      </c>
    </row>
    <row r="18" spans="1:7" ht="18" customHeight="1" x14ac:dyDescent="0.25">
      <c r="A18" s="163" t="s">
        <v>427</v>
      </c>
      <c r="B18" s="155" t="s">
        <v>8</v>
      </c>
      <c r="C18" s="9"/>
      <c r="D18" s="8">
        <v>20</v>
      </c>
      <c r="E18" s="58" t="s">
        <v>19</v>
      </c>
      <c r="F18" s="37">
        <v>0.5</v>
      </c>
      <c r="G18" s="29">
        <f t="shared" si="0"/>
        <v>10</v>
      </c>
    </row>
    <row r="19" spans="1:7" ht="18" customHeight="1" x14ac:dyDescent="0.25">
      <c r="A19" s="163" t="s">
        <v>428</v>
      </c>
      <c r="B19" s="155" t="s">
        <v>8</v>
      </c>
      <c r="C19" s="9"/>
      <c r="D19" s="8">
        <v>20</v>
      </c>
      <c r="E19" s="58" t="s">
        <v>20</v>
      </c>
      <c r="F19" s="37">
        <v>0.68500000000000005</v>
      </c>
      <c r="G19" s="29">
        <f t="shared" si="0"/>
        <v>13.7</v>
      </c>
    </row>
    <row r="20" spans="1:7" ht="18" customHeight="1" x14ac:dyDescent="0.25">
      <c r="A20" s="163" t="s">
        <v>429</v>
      </c>
      <c r="B20" s="155" t="s">
        <v>5</v>
      </c>
      <c r="C20" s="9" t="s">
        <v>79</v>
      </c>
      <c r="D20" s="8">
        <v>15</v>
      </c>
      <c r="E20" s="58" t="s">
        <v>21</v>
      </c>
      <c r="F20" s="37">
        <v>5.7169999999999996</v>
      </c>
      <c r="G20" s="29">
        <f t="shared" si="0"/>
        <v>85.76</v>
      </c>
    </row>
    <row r="21" spans="1:7" ht="18" customHeight="1" x14ac:dyDescent="0.25">
      <c r="A21" s="163" t="s">
        <v>430</v>
      </c>
      <c r="B21" s="155" t="s">
        <v>5</v>
      </c>
      <c r="C21" s="9" t="s">
        <v>79</v>
      </c>
      <c r="D21" s="8">
        <v>5</v>
      </c>
      <c r="E21" s="58" t="s">
        <v>22</v>
      </c>
      <c r="F21" s="37">
        <v>12.113</v>
      </c>
      <c r="G21" s="29">
        <f t="shared" si="0"/>
        <v>60.57</v>
      </c>
    </row>
    <row r="22" spans="1:7" ht="18" customHeight="1" x14ac:dyDescent="0.25">
      <c r="A22" s="163" t="s">
        <v>431</v>
      </c>
      <c r="B22" s="155" t="s">
        <v>43</v>
      </c>
      <c r="C22" s="27" t="s">
        <v>304</v>
      </c>
      <c r="D22" s="8">
        <v>4</v>
      </c>
      <c r="E22" s="58" t="s">
        <v>273</v>
      </c>
      <c r="F22" s="37">
        <v>3</v>
      </c>
      <c r="G22" s="29">
        <f t="shared" si="0"/>
        <v>12</v>
      </c>
    </row>
    <row r="23" spans="1:7" ht="18" customHeight="1" x14ac:dyDescent="0.25">
      <c r="A23" s="163" t="s">
        <v>432</v>
      </c>
      <c r="B23" s="155" t="s">
        <v>43</v>
      </c>
      <c r="C23" s="9"/>
      <c r="D23" s="8">
        <v>20</v>
      </c>
      <c r="E23" s="58" t="s">
        <v>51</v>
      </c>
      <c r="F23" s="37">
        <v>1</v>
      </c>
      <c r="G23" s="29">
        <f t="shared" si="0"/>
        <v>20</v>
      </c>
    </row>
    <row r="24" spans="1:7" ht="18" customHeight="1" x14ac:dyDescent="0.25">
      <c r="A24" s="163" t="s">
        <v>433</v>
      </c>
      <c r="B24" s="155" t="s">
        <v>43</v>
      </c>
      <c r="C24" s="9"/>
      <c r="D24" s="8">
        <v>40</v>
      </c>
      <c r="E24" s="58" t="s">
        <v>52</v>
      </c>
      <c r="F24" s="37">
        <v>1.45</v>
      </c>
      <c r="G24" s="29">
        <f t="shared" si="0"/>
        <v>58</v>
      </c>
    </row>
    <row r="25" spans="1:7" ht="18" customHeight="1" x14ac:dyDescent="0.25">
      <c r="A25" s="163" t="s">
        <v>434</v>
      </c>
      <c r="B25" s="155" t="s">
        <v>43</v>
      </c>
      <c r="C25" s="9"/>
      <c r="D25" s="8">
        <v>5</v>
      </c>
      <c r="E25" s="58" t="s">
        <v>53</v>
      </c>
      <c r="F25" s="37">
        <v>2.4</v>
      </c>
      <c r="G25" s="29">
        <f t="shared" si="0"/>
        <v>12</v>
      </c>
    </row>
    <row r="26" spans="1:7" ht="18" customHeight="1" x14ac:dyDescent="0.25">
      <c r="A26" s="163" t="s">
        <v>435</v>
      </c>
      <c r="B26" s="155" t="s">
        <v>5</v>
      </c>
      <c r="C26" s="9" t="s">
        <v>112</v>
      </c>
      <c r="D26" s="8">
        <v>5</v>
      </c>
      <c r="E26" s="58" t="s">
        <v>23</v>
      </c>
      <c r="F26" s="37">
        <f>1.3</f>
        <v>1.3</v>
      </c>
      <c r="G26" s="29">
        <f t="shared" si="0"/>
        <v>6.5</v>
      </c>
    </row>
    <row r="27" spans="1:7" ht="18" customHeight="1" x14ac:dyDescent="0.25">
      <c r="A27" s="163" t="s">
        <v>436</v>
      </c>
      <c r="B27" s="155" t="s">
        <v>8</v>
      </c>
      <c r="C27" s="9"/>
      <c r="D27" s="8">
        <v>3</v>
      </c>
      <c r="E27" s="58" t="s">
        <v>24</v>
      </c>
      <c r="F27" s="37">
        <v>3.774</v>
      </c>
      <c r="G27" s="29">
        <f t="shared" si="0"/>
        <v>11.32</v>
      </c>
    </row>
    <row r="28" spans="1:7" s="3" customFormat="1" ht="25.5" x14ac:dyDescent="0.25">
      <c r="A28" s="164" t="s">
        <v>460</v>
      </c>
      <c r="B28" s="156" t="s">
        <v>8</v>
      </c>
      <c r="C28" s="160" t="s">
        <v>305</v>
      </c>
      <c r="D28" s="161">
        <v>8</v>
      </c>
      <c r="E28" s="77" t="s">
        <v>307</v>
      </c>
      <c r="F28" s="45">
        <v>1.18</v>
      </c>
      <c r="G28" s="44">
        <f t="shared" si="0"/>
        <v>9.44</v>
      </c>
    </row>
    <row r="29" spans="1:7" ht="18" customHeight="1" x14ac:dyDescent="0.25">
      <c r="A29" s="165" t="s">
        <v>437</v>
      </c>
      <c r="B29" s="155" t="s">
        <v>25</v>
      </c>
      <c r="C29" s="9" t="s">
        <v>71</v>
      </c>
      <c r="D29" s="8">
        <v>5</v>
      </c>
      <c r="E29" s="58" t="s">
        <v>26</v>
      </c>
      <c r="F29" s="48">
        <v>14.25</v>
      </c>
      <c r="G29" s="29">
        <f t="shared" si="0"/>
        <v>71.25</v>
      </c>
    </row>
    <row r="30" spans="1:7" s="3" customFormat="1" ht="18" customHeight="1" x14ac:dyDescent="0.25">
      <c r="A30" s="165" t="s">
        <v>461</v>
      </c>
      <c r="B30" s="155" t="s">
        <v>8</v>
      </c>
      <c r="C30" s="9" t="s">
        <v>306</v>
      </c>
      <c r="D30" s="76">
        <v>3</v>
      </c>
      <c r="E30" s="77" t="s">
        <v>298</v>
      </c>
      <c r="F30" s="49">
        <v>1.79</v>
      </c>
      <c r="G30" s="29">
        <f t="shared" si="0"/>
        <v>5.37</v>
      </c>
    </row>
    <row r="31" spans="1:7" ht="18" customHeight="1" x14ac:dyDescent="0.25">
      <c r="A31" s="163" t="s">
        <v>438</v>
      </c>
      <c r="B31" s="155" t="s">
        <v>8</v>
      </c>
      <c r="C31" s="9"/>
      <c r="D31" s="11">
        <v>50</v>
      </c>
      <c r="E31" s="58" t="s">
        <v>28</v>
      </c>
      <c r="F31" s="37">
        <f>0.229</f>
        <v>0.22900000000000001</v>
      </c>
      <c r="G31" s="29">
        <f t="shared" si="0"/>
        <v>11.45</v>
      </c>
    </row>
    <row r="32" spans="1:7" ht="18" customHeight="1" x14ac:dyDescent="0.25">
      <c r="A32" s="163" t="s">
        <v>439</v>
      </c>
      <c r="B32" s="155" t="s">
        <v>5</v>
      </c>
      <c r="C32" s="9" t="s">
        <v>29</v>
      </c>
      <c r="D32" s="8">
        <v>9</v>
      </c>
      <c r="E32" s="58" t="s">
        <v>30</v>
      </c>
      <c r="F32" s="37">
        <v>18.36</v>
      </c>
      <c r="G32" s="29">
        <f t="shared" si="0"/>
        <v>165.24</v>
      </c>
    </row>
    <row r="33" spans="1:7" ht="18" customHeight="1" x14ac:dyDescent="0.25">
      <c r="A33" s="163" t="s">
        <v>440</v>
      </c>
      <c r="B33" s="155" t="s">
        <v>5</v>
      </c>
      <c r="C33" s="9" t="s">
        <v>31</v>
      </c>
      <c r="D33" s="8">
        <v>7</v>
      </c>
      <c r="E33" s="58" t="s">
        <v>32</v>
      </c>
      <c r="F33" s="37">
        <v>11.377000000000001</v>
      </c>
      <c r="G33" s="29">
        <f t="shared" si="0"/>
        <v>79.64</v>
      </c>
    </row>
    <row r="34" spans="1:7" ht="18" customHeight="1" x14ac:dyDescent="0.25">
      <c r="A34" s="163" t="s">
        <v>441</v>
      </c>
      <c r="B34" s="155" t="s">
        <v>5</v>
      </c>
      <c r="C34" s="9" t="s">
        <v>33</v>
      </c>
      <c r="D34" s="8">
        <v>9</v>
      </c>
      <c r="E34" s="58" t="s">
        <v>34</v>
      </c>
      <c r="F34" s="37">
        <v>10.545</v>
      </c>
      <c r="G34" s="29">
        <f t="shared" si="0"/>
        <v>94.91</v>
      </c>
    </row>
    <row r="35" spans="1:7" ht="18" customHeight="1" x14ac:dyDescent="0.25">
      <c r="A35" s="163" t="s">
        <v>442</v>
      </c>
      <c r="B35" s="155" t="s">
        <v>8</v>
      </c>
      <c r="C35" s="9"/>
      <c r="D35" s="8">
        <v>60</v>
      </c>
      <c r="E35" s="58" t="s">
        <v>36</v>
      </c>
      <c r="F35" s="37">
        <f>0.324</f>
        <v>0.32400000000000001</v>
      </c>
      <c r="G35" s="29">
        <f t="shared" si="0"/>
        <v>19.440000000000001</v>
      </c>
    </row>
    <row r="36" spans="1:7" s="3" customFormat="1" ht="30" x14ac:dyDescent="0.25">
      <c r="A36" s="165" t="s">
        <v>444</v>
      </c>
      <c r="B36" s="156" t="s">
        <v>8</v>
      </c>
      <c r="C36" s="150" t="s">
        <v>365</v>
      </c>
      <c r="D36" s="14">
        <v>12</v>
      </c>
      <c r="E36" s="55" t="s">
        <v>395</v>
      </c>
      <c r="F36" s="45">
        <v>5.8</v>
      </c>
      <c r="G36" s="29">
        <f t="shared" si="0"/>
        <v>69.599999999999994</v>
      </c>
    </row>
    <row r="37" spans="1:7" ht="18" customHeight="1" x14ac:dyDescent="0.25">
      <c r="A37" s="163" t="s">
        <v>445</v>
      </c>
      <c r="B37" s="157" t="s">
        <v>5</v>
      </c>
      <c r="C37" s="9" t="s">
        <v>299</v>
      </c>
      <c r="D37" s="11">
        <v>1</v>
      </c>
      <c r="E37" s="58" t="s">
        <v>37</v>
      </c>
      <c r="F37" s="37">
        <f>18.5</f>
        <v>18.5</v>
      </c>
      <c r="G37" s="29">
        <f t="shared" si="0"/>
        <v>18.5</v>
      </c>
    </row>
    <row r="38" spans="1:7" ht="18" customHeight="1" x14ac:dyDescent="0.25">
      <c r="A38" s="163" t="s">
        <v>446</v>
      </c>
      <c r="B38" s="157" t="s">
        <v>5</v>
      </c>
      <c r="C38" s="9" t="s">
        <v>299</v>
      </c>
      <c r="D38" s="11">
        <v>1</v>
      </c>
      <c r="E38" s="58" t="s">
        <v>38</v>
      </c>
      <c r="F38" s="37">
        <f>18.5</f>
        <v>18.5</v>
      </c>
      <c r="G38" s="29">
        <f t="shared" si="0"/>
        <v>18.5</v>
      </c>
    </row>
    <row r="39" spans="1:7" ht="18" customHeight="1" x14ac:dyDescent="0.25">
      <c r="A39" s="165" t="s">
        <v>447</v>
      </c>
      <c r="B39" s="155" t="s">
        <v>5</v>
      </c>
      <c r="C39" s="9" t="s">
        <v>27</v>
      </c>
      <c r="D39" s="8">
        <v>2</v>
      </c>
      <c r="E39" s="58" t="s">
        <v>300</v>
      </c>
      <c r="F39" s="37">
        <v>7.58</v>
      </c>
      <c r="G39" s="29">
        <f t="shared" si="0"/>
        <v>15.16</v>
      </c>
    </row>
    <row r="40" spans="1:7" ht="18" customHeight="1" x14ac:dyDescent="0.25">
      <c r="A40" s="165" t="s">
        <v>448</v>
      </c>
      <c r="B40" s="155" t="s">
        <v>5</v>
      </c>
      <c r="C40" s="9" t="s">
        <v>39</v>
      </c>
      <c r="D40" s="11">
        <v>2</v>
      </c>
      <c r="E40" s="58" t="s">
        <v>40</v>
      </c>
      <c r="F40" s="48">
        <v>4.8</v>
      </c>
      <c r="G40" s="29">
        <f t="shared" si="0"/>
        <v>9.6</v>
      </c>
    </row>
    <row r="41" spans="1:7" ht="18" customHeight="1" x14ac:dyDescent="0.25">
      <c r="A41" s="165" t="s">
        <v>449</v>
      </c>
      <c r="B41" s="155" t="s">
        <v>5</v>
      </c>
      <c r="C41" s="9" t="s">
        <v>35</v>
      </c>
      <c r="D41" s="11">
        <v>1</v>
      </c>
      <c r="E41" s="58" t="s">
        <v>41</v>
      </c>
      <c r="F41" s="48">
        <v>1.68</v>
      </c>
      <c r="G41" s="29">
        <f t="shared" si="0"/>
        <v>1.68</v>
      </c>
    </row>
    <row r="42" spans="1:7" ht="18" customHeight="1" x14ac:dyDescent="0.25">
      <c r="A42" s="165" t="s">
        <v>450</v>
      </c>
      <c r="B42" s="155" t="s">
        <v>43</v>
      </c>
      <c r="C42" s="9"/>
      <c r="D42" s="8">
        <v>1</v>
      </c>
      <c r="E42" s="58" t="s">
        <v>54</v>
      </c>
      <c r="F42" s="48">
        <v>1.42</v>
      </c>
      <c r="G42" s="29">
        <f t="shared" si="0"/>
        <v>1.42</v>
      </c>
    </row>
    <row r="43" spans="1:7" ht="18" customHeight="1" x14ac:dyDescent="0.25">
      <c r="A43" s="165" t="s">
        <v>451</v>
      </c>
      <c r="B43" s="155" t="s">
        <v>8</v>
      </c>
      <c r="C43" s="9"/>
      <c r="D43" s="11">
        <v>2</v>
      </c>
      <c r="E43" s="58" t="s">
        <v>42</v>
      </c>
      <c r="F43" s="48">
        <v>2.15</v>
      </c>
      <c r="G43" s="29">
        <f t="shared" si="0"/>
        <v>4.3</v>
      </c>
    </row>
    <row r="44" spans="1:7" ht="18" customHeight="1" x14ac:dyDescent="0.25">
      <c r="A44" s="165" t="s">
        <v>452</v>
      </c>
      <c r="B44" s="155" t="s">
        <v>8</v>
      </c>
      <c r="C44" s="9"/>
      <c r="D44" s="11">
        <v>2</v>
      </c>
      <c r="E44" s="58" t="s">
        <v>45</v>
      </c>
      <c r="F44" s="48">
        <v>2.15</v>
      </c>
      <c r="G44" s="29">
        <f t="shared" si="0"/>
        <v>4.3</v>
      </c>
    </row>
    <row r="45" spans="1:7" ht="18" customHeight="1" x14ac:dyDescent="0.25">
      <c r="A45" s="165" t="s">
        <v>453</v>
      </c>
      <c r="B45" s="155" t="s">
        <v>8</v>
      </c>
      <c r="C45" s="9"/>
      <c r="D45" s="11">
        <v>2</v>
      </c>
      <c r="E45" s="58" t="s">
        <v>46</v>
      </c>
      <c r="F45" s="48">
        <v>2.15</v>
      </c>
      <c r="G45" s="29">
        <f t="shared" si="0"/>
        <v>4.3</v>
      </c>
    </row>
    <row r="46" spans="1:7" ht="18" customHeight="1" x14ac:dyDescent="0.25">
      <c r="A46" s="165" t="s">
        <v>454</v>
      </c>
      <c r="B46" s="155" t="s">
        <v>8</v>
      </c>
      <c r="C46" s="9"/>
      <c r="D46" s="7">
        <v>3</v>
      </c>
      <c r="E46" s="54" t="s">
        <v>47</v>
      </c>
      <c r="F46" s="48">
        <v>0.82</v>
      </c>
      <c r="G46" s="29">
        <f t="shared" si="0"/>
        <v>2.46</v>
      </c>
    </row>
    <row r="47" spans="1:7" ht="18" customHeight="1" x14ac:dyDescent="0.25">
      <c r="A47" s="165" t="s">
        <v>455</v>
      </c>
      <c r="B47" s="155" t="s">
        <v>8</v>
      </c>
      <c r="C47" s="9"/>
      <c r="D47" s="7">
        <v>3</v>
      </c>
      <c r="E47" s="54" t="s">
        <v>50</v>
      </c>
      <c r="F47" s="48">
        <v>0.82</v>
      </c>
      <c r="G47" s="29">
        <f t="shared" si="0"/>
        <v>2.46</v>
      </c>
    </row>
    <row r="48" spans="1:7" ht="18" customHeight="1" x14ac:dyDescent="0.25">
      <c r="A48" s="165" t="s">
        <v>456</v>
      </c>
      <c r="B48" s="155" t="s">
        <v>8</v>
      </c>
      <c r="C48" s="9"/>
      <c r="D48" s="8">
        <v>3</v>
      </c>
      <c r="E48" s="58" t="s">
        <v>48</v>
      </c>
      <c r="F48" s="48">
        <v>0.82</v>
      </c>
      <c r="G48" s="29">
        <f t="shared" si="0"/>
        <v>2.46</v>
      </c>
    </row>
    <row r="49" spans="1:10" ht="18" customHeight="1" x14ac:dyDescent="0.25">
      <c r="A49" s="165" t="s">
        <v>457</v>
      </c>
      <c r="B49" s="155" t="s">
        <v>8</v>
      </c>
      <c r="C49" s="6"/>
      <c r="D49" s="7">
        <v>5</v>
      </c>
      <c r="E49" s="54" t="s">
        <v>377</v>
      </c>
      <c r="F49" s="37">
        <v>2.3260000000000001</v>
      </c>
      <c r="G49" s="29">
        <f t="shared" si="0"/>
        <v>11.63</v>
      </c>
    </row>
    <row r="50" spans="1:10" ht="18" customHeight="1" x14ac:dyDescent="0.25">
      <c r="A50" s="165" t="s">
        <v>458</v>
      </c>
      <c r="B50" s="155" t="s">
        <v>43</v>
      </c>
      <c r="C50" s="12"/>
      <c r="D50" s="11">
        <v>2</v>
      </c>
      <c r="E50" s="58" t="s">
        <v>44</v>
      </c>
      <c r="F50" s="48">
        <v>4.0999999999999996</v>
      </c>
      <c r="G50" s="29">
        <f t="shared" si="0"/>
        <v>8.1999999999999993</v>
      </c>
    </row>
    <row r="51" spans="1:10" ht="18" customHeight="1" thickBot="1" x14ac:dyDescent="0.3">
      <c r="A51" s="166" t="s">
        <v>459</v>
      </c>
      <c r="B51" s="158" t="s">
        <v>8</v>
      </c>
      <c r="C51" s="73"/>
      <c r="D51" s="60">
        <v>1</v>
      </c>
      <c r="E51" s="167" t="s">
        <v>291</v>
      </c>
      <c r="F51" s="38">
        <v>94.83</v>
      </c>
      <c r="G51" s="29">
        <f t="shared" si="0"/>
        <v>94.83</v>
      </c>
    </row>
    <row r="52" spans="1:10" ht="15.75" x14ac:dyDescent="0.25">
      <c r="E52" s="162" t="s">
        <v>274</v>
      </c>
      <c r="F52" s="33"/>
      <c r="G52" s="85">
        <f>ROUND(SUM(G3:G51),2)</f>
        <v>1307.1400000000001</v>
      </c>
    </row>
    <row r="53" spans="1:10" ht="15.75" x14ac:dyDescent="0.25">
      <c r="E53" s="34" t="s">
        <v>275</v>
      </c>
      <c r="F53" s="30"/>
      <c r="G53" s="31">
        <f>ROUND((+G52*22%),2)</f>
        <v>287.57</v>
      </c>
    </row>
    <row r="54" spans="1:10" ht="16.5" thickBot="1" x14ac:dyDescent="0.3">
      <c r="E54" s="35" t="s">
        <v>49</v>
      </c>
      <c r="F54" s="36"/>
      <c r="G54" s="32">
        <f>ROUND((G52+G53),2)</f>
        <v>1594.71</v>
      </c>
    </row>
    <row r="55" spans="1:10" ht="15.75" x14ac:dyDescent="0.25">
      <c r="E55" s="87" t="s">
        <v>283</v>
      </c>
      <c r="F55" s="88"/>
      <c r="G55" s="89">
        <f>+ROUND((G52*5%),2)</f>
        <v>65.36</v>
      </c>
    </row>
    <row r="56" spans="1:10" ht="16.5" thickBot="1" x14ac:dyDescent="0.3">
      <c r="E56" s="90" t="s">
        <v>285</v>
      </c>
      <c r="F56" s="92"/>
      <c r="G56" s="91">
        <f>ROUND((+G52-G55),2)</f>
        <v>1241.78</v>
      </c>
      <c r="J56" s="86"/>
    </row>
    <row r="57" spans="1:10" ht="15.75" x14ac:dyDescent="0.25">
      <c r="E57" s="143" t="s">
        <v>284</v>
      </c>
      <c r="F57" s="144" t="s">
        <v>462</v>
      </c>
      <c r="G57" s="133">
        <f>ROUND((+G56*3%),2)</f>
        <v>37.25</v>
      </c>
      <c r="H57" s="4"/>
    </row>
    <row r="58" spans="1:10" ht="15.75" x14ac:dyDescent="0.25">
      <c r="E58" s="145" t="s">
        <v>285</v>
      </c>
      <c r="F58" s="146"/>
      <c r="G58" s="135">
        <f>ROUND((+G56-G57),2)</f>
        <v>1204.53</v>
      </c>
    </row>
    <row r="59" spans="1:10" ht="15.75" x14ac:dyDescent="0.25">
      <c r="E59" s="145" t="s">
        <v>275</v>
      </c>
      <c r="F59" s="146"/>
      <c r="G59" s="135">
        <f>ROUND((+G58*22%),2)</f>
        <v>265</v>
      </c>
    </row>
    <row r="60" spans="1:10" ht="16.5" thickBot="1" x14ac:dyDescent="0.3">
      <c r="E60" s="147" t="s">
        <v>49</v>
      </c>
      <c r="F60" s="148"/>
      <c r="G60" s="134">
        <f>ROUND(SUM(G58:G59),2)</f>
        <v>1469.53</v>
      </c>
    </row>
    <row r="61" spans="1:10" ht="15.75" x14ac:dyDescent="0.25">
      <c r="F61" s="40"/>
      <c r="G61" s="40"/>
    </row>
    <row r="62" spans="1:10" ht="15.75" x14ac:dyDescent="0.25">
      <c r="F62" s="41"/>
      <c r="G62" s="40"/>
    </row>
    <row r="63" spans="1:10" ht="15.75" x14ac:dyDescent="0.25">
      <c r="F63" s="41"/>
      <c r="G63" s="40"/>
    </row>
    <row r="64" spans="1:10" x14ac:dyDescent="0.25">
      <c r="F64" s="4"/>
      <c r="G64" s="4"/>
    </row>
    <row r="65" spans="6:7" x14ac:dyDescent="0.25">
      <c r="F65" s="4"/>
      <c r="G65" s="4"/>
    </row>
    <row r="66" spans="6:7" x14ac:dyDescent="0.25">
      <c r="F66" s="4"/>
      <c r="G66" s="4"/>
    </row>
    <row r="67" spans="6:7" x14ac:dyDescent="0.25">
      <c r="F67" s="4"/>
      <c r="G67" s="4"/>
    </row>
    <row r="68" spans="6:7" x14ac:dyDescent="0.25">
      <c r="F68" s="4"/>
      <c r="G68" s="4"/>
    </row>
    <row r="69" spans="6:7" x14ac:dyDescent="0.25">
      <c r="F69" s="4"/>
      <c r="G69" s="4"/>
    </row>
    <row r="70" spans="6:7" x14ac:dyDescent="0.25">
      <c r="F70" s="4"/>
      <c r="G70" s="4"/>
    </row>
    <row r="71" spans="6:7" x14ac:dyDescent="0.25">
      <c r="F71" s="4"/>
      <c r="G71" s="4"/>
    </row>
    <row r="72" spans="6:7" x14ac:dyDescent="0.25">
      <c r="F72" s="4"/>
      <c r="G72" s="4"/>
    </row>
    <row r="73" spans="6:7" x14ac:dyDescent="0.25">
      <c r="F73" s="4"/>
      <c r="G73" s="4"/>
    </row>
    <row r="74" spans="6:7" x14ac:dyDescent="0.25">
      <c r="F74" s="4"/>
      <c r="G74" s="4"/>
    </row>
    <row r="75" spans="6:7" x14ac:dyDescent="0.25">
      <c r="F75" s="4"/>
      <c r="G75" s="4"/>
    </row>
    <row r="76" spans="6:7" x14ac:dyDescent="0.25">
      <c r="F76" s="4"/>
      <c r="G76" s="4"/>
    </row>
    <row r="77" spans="6:7" x14ac:dyDescent="0.25">
      <c r="F77" s="4"/>
      <c r="G77" s="4"/>
    </row>
    <row r="78" spans="6:7" x14ac:dyDescent="0.25">
      <c r="F78" s="4"/>
      <c r="G78" s="4"/>
    </row>
    <row r="79" spans="6:7" x14ac:dyDescent="0.25">
      <c r="F79" s="4"/>
      <c r="G79" s="4"/>
    </row>
    <row r="80" spans="6:7" x14ac:dyDescent="0.25">
      <c r="F80" s="4"/>
      <c r="G80" s="4"/>
    </row>
    <row r="81" spans="6:7" x14ac:dyDescent="0.25">
      <c r="F81" s="4"/>
      <c r="G81" s="4"/>
    </row>
    <row r="82" spans="6:7" x14ac:dyDescent="0.25">
      <c r="F82" s="4"/>
      <c r="G82" s="4"/>
    </row>
    <row r="83" spans="6:7" x14ac:dyDescent="0.25">
      <c r="F83" s="4"/>
      <c r="G83" s="4"/>
    </row>
    <row r="84" spans="6:7" x14ac:dyDescent="0.25">
      <c r="F84" s="4"/>
      <c r="G84" s="4"/>
    </row>
    <row r="85" spans="6:7" x14ac:dyDescent="0.25">
      <c r="F85" s="4"/>
      <c r="G85" s="4"/>
    </row>
    <row r="86" spans="6:7" x14ac:dyDescent="0.25">
      <c r="F86" s="4"/>
      <c r="G86" s="4"/>
    </row>
    <row r="87" spans="6:7" x14ac:dyDescent="0.25">
      <c r="F87" s="4"/>
      <c r="G87" s="4"/>
    </row>
    <row r="88" spans="6:7" x14ac:dyDescent="0.25">
      <c r="F88" s="4"/>
      <c r="G88" s="4"/>
    </row>
    <row r="89" spans="6:7" x14ac:dyDescent="0.25">
      <c r="F89" s="4"/>
      <c r="G89" s="4"/>
    </row>
    <row r="90" spans="6:7" x14ac:dyDescent="0.25">
      <c r="F90" s="4"/>
      <c r="G90" s="4"/>
    </row>
    <row r="91" spans="6:7" x14ac:dyDescent="0.25">
      <c r="F91" s="4"/>
      <c r="G91" s="4"/>
    </row>
    <row r="92" spans="6:7" x14ac:dyDescent="0.25">
      <c r="F92" s="4"/>
      <c r="G92" s="4"/>
    </row>
    <row r="93" spans="6:7" x14ac:dyDescent="0.25">
      <c r="F93" s="4"/>
      <c r="G93" s="4"/>
    </row>
    <row r="94" spans="6:7" x14ac:dyDescent="0.25">
      <c r="F94" s="4"/>
      <c r="G94" s="4"/>
    </row>
    <row r="95" spans="6:7" x14ac:dyDescent="0.25">
      <c r="F95" s="4"/>
      <c r="G95" s="4"/>
    </row>
    <row r="96" spans="6:7" x14ac:dyDescent="0.25">
      <c r="F96" s="4"/>
      <c r="G96" s="4"/>
    </row>
    <row r="97" spans="6:7" x14ac:dyDescent="0.25">
      <c r="F97" s="4"/>
      <c r="G97" s="4"/>
    </row>
    <row r="98" spans="6:7" x14ac:dyDescent="0.25">
      <c r="F98" s="4"/>
      <c r="G98" s="4"/>
    </row>
    <row r="99" spans="6:7" x14ac:dyDescent="0.25">
      <c r="F99" s="4"/>
      <c r="G99" s="4"/>
    </row>
    <row r="100" spans="6:7" x14ac:dyDescent="0.25">
      <c r="F100" s="4"/>
      <c r="G100" s="4"/>
    </row>
    <row r="101" spans="6:7" x14ac:dyDescent="0.25">
      <c r="F101" s="4"/>
      <c r="G101" s="4"/>
    </row>
    <row r="102" spans="6:7" x14ac:dyDescent="0.25">
      <c r="F102" s="4"/>
      <c r="G102" s="4"/>
    </row>
    <row r="103" spans="6:7" x14ac:dyDescent="0.25">
      <c r="F103" s="4"/>
      <c r="G103" s="4"/>
    </row>
    <row r="104" spans="6:7" x14ac:dyDescent="0.25">
      <c r="F104" s="4"/>
      <c r="G104" s="4"/>
    </row>
    <row r="105" spans="6:7" x14ac:dyDescent="0.25">
      <c r="F105" s="4"/>
      <c r="G105" s="4"/>
    </row>
    <row r="106" spans="6:7" x14ac:dyDescent="0.25">
      <c r="F106" s="4"/>
      <c r="G106" s="4"/>
    </row>
    <row r="107" spans="6:7" x14ac:dyDescent="0.25">
      <c r="F107" s="4"/>
      <c r="G107" s="4"/>
    </row>
    <row r="108" spans="6:7" x14ac:dyDescent="0.25">
      <c r="F108" s="4"/>
      <c r="G108" s="4"/>
    </row>
    <row r="109" spans="6:7" x14ac:dyDescent="0.25">
      <c r="F109" s="4"/>
      <c r="G109" s="4"/>
    </row>
    <row r="110" spans="6:7" x14ac:dyDescent="0.25">
      <c r="F110" s="4"/>
      <c r="G110" s="4"/>
    </row>
    <row r="111" spans="6:7" x14ac:dyDescent="0.25">
      <c r="F111" s="4"/>
      <c r="G111" s="4"/>
    </row>
    <row r="112" spans="6:7" x14ac:dyDescent="0.25">
      <c r="F112" s="4"/>
      <c r="G112" s="4"/>
    </row>
    <row r="113" spans="6:7" x14ac:dyDescent="0.25">
      <c r="F113" s="4"/>
      <c r="G113" s="4"/>
    </row>
    <row r="114" spans="6:7" x14ac:dyDescent="0.25">
      <c r="F114" s="4"/>
      <c r="G114" s="4"/>
    </row>
    <row r="115" spans="6:7" x14ac:dyDescent="0.25">
      <c r="F115" s="4"/>
      <c r="G115" s="4"/>
    </row>
    <row r="116" spans="6:7" x14ac:dyDescent="0.25">
      <c r="F116" s="4"/>
      <c r="G116" s="4"/>
    </row>
    <row r="117" spans="6:7" x14ac:dyDescent="0.25">
      <c r="F117" s="4"/>
      <c r="G117" s="4"/>
    </row>
    <row r="118" spans="6:7" x14ac:dyDescent="0.25">
      <c r="F118" s="4"/>
      <c r="G118" s="4"/>
    </row>
    <row r="119" spans="6:7" x14ac:dyDescent="0.25">
      <c r="F119" s="4"/>
      <c r="G119" s="4"/>
    </row>
    <row r="120" spans="6:7" x14ac:dyDescent="0.25">
      <c r="F120" s="4"/>
      <c r="G120" s="4"/>
    </row>
    <row r="121" spans="6:7" x14ac:dyDescent="0.25">
      <c r="F121" s="4"/>
      <c r="G121" s="4"/>
    </row>
    <row r="122" spans="6:7" x14ac:dyDescent="0.25">
      <c r="F122" s="4"/>
      <c r="G122" s="4"/>
    </row>
    <row r="123" spans="6:7" x14ac:dyDescent="0.25">
      <c r="F123" s="4"/>
      <c r="G123" s="4"/>
    </row>
    <row r="124" spans="6:7" x14ac:dyDescent="0.25">
      <c r="F124" s="4"/>
      <c r="G124" s="4"/>
    </row>
    <row r="125" spans="6:7" x14ac:dyDescent="0.25">
      <c r="F125" s="4"/>
      <c r="G125" s="4"/>
    </row>
    <row r="126" spans="6:7" x14ac:dyDescent="0.25">
      <c r="F126" s="4"/>
      <c r="G126" s="4"/>
    </row>
    <row r="127" spans="6:7" x14ac:dyDescent="0.25">
      <c r="F127" s="4"/>
      <c r="G127" s="4"/>
    </row>
    <row r="128" spans="6:7" x14ac:dyDescent="0.25">
      <c r="F128" s="4"/>
      <c r="G128" s="4"/>
    </row>
    <row r="129" spans="6:7" x14ac:dyDescent="0.25">
      <c r="F129" s="4"/>
      <c r="G129" s="4"/>
    </row>
    <row r="130" spans="6:7" x14ac:dyDescent="0.25">
      <c r="F130" s="4"/>
      <c r="G130" s="4"/>
    </row>
    <row r="131" spans="6:7" x14ac:dyDescent="0.25">
      <c r="F131" s="4"/>
      <c r="G131" s="4"/>
    </row>
    <row r="132" spans="6:7" x14ac:dyDescent="0.25">
      <c r="F132" s="4"/>
      <c r="G132" s="4"/>
    </row>
    <row r="133" spans="6:7" x14ac:dyDescent="0.25">
      <c r="F133" s="4"/>
      <c r="G133" s="4"/>
    </row>
    <row r="134" spans="6:7" x14ac:dyDescent="0.25">
      <c r="F134" s="4"/>
      <c r="G134" s="4"/>
    </row>
    <row r="135" spans="6:7" x14ac:dyDescent="0.25">
      <c r="F135" s="4"/>
      <c r="G135" s="4"/>
    </row>
    <row r="136" spans="6:7" x14ac:dyDescent="0.25">
      <c r="F136" s="4"/>
      <c r="G136" s="4"/>
    </row>
    <row r="137" spans="6:7" x14ac:dyDescent="0.25">
      <c r="F137" s="4"/>
      <c r="G137" s="4"/>
    </row>
    <row r="138" spans="6:7" x14ac:dyDescent="0.25">
      <c r="F138" s="4"/>
      <c r="G138" s="4"/>
    </row>
    <row r="139" spans="6:7" x14ac:dyDescent="0.25">
      <c r="F139" s="4"/>
      <c r="G139" s="4"/>
    </row>
    <row r="140" spans="6:7" x14ac:dyDescent="0.25">
      <c r="F140" s="4"/>
      <c r="G140" s="4"/>
    </row>
    <row r="141" spans="6:7" x14ac:dyDescent="0.25">
      <c r="F141" s="4"/>
      <c r="G141" s="4"/>
    </row>
    <row r="142" spans="6:7" x14ac:dyDescent="0.25">
      <c r="F142" s="4"/>
      <c r="G142" s="4"/>
    </row>
    <row r="143" spans="6:7" x14ac:dyDescent="0.25">
      <c r="F143" s="4"/>
      <c r="G143" s="4"/>
    </row>
    <row r="144" spans="6:7" x14ac:dyDescent="0.25">
      <c r="F144" s="4"/>
      <c r="G144" s="4"/>
    </row>
    <row r="145" spans="6:7" x14ac:dyDescent="0.25">
      <c r="F145" s="4"/>
      <c r="G145" s="4"/>
    </row>
    <row r="146" spans="6:7" x14ac:dyDescent="0.25">
      <c r="F146" s="4"/>
      <c r="G146" s="4"/>
    </row>
    <row r="147" spans="6:7" x14ac:dyDescent="0.25">
      <c r="F147" s="4"/>
      <c r="G147" s="4"/>
    </row>
    <row r="148" spans="6:7" x14ac:dyDescent="0.25">
      <c r="F148" s="4"/>
      <c r="G148" s="4"/>
    </row>
    <row r="149" spans="6:7" x14ac:dyDescent="0.25">
      <c r="F149" s="4"/>
      <c r="G149" s="4"/>
    </row>
    <row r="150" spans="6:7" x14ac:dyDescent="0.25">
      <c r="F150" s="4"/>
      <c r="G150" s="4"/>
    </row>
    <row r="151" spans="6:7" x14ac:dyDescent="0.25">
      <c r="F151" s="4"/>
      <c r="G151" s="4"/>
    </row>
    <row r="152" spans="6:7" x14ac:dyDescent="0.25">
      <c r="F152" s="4"/>
      <c r="G152" s="4"/>
    </row>
    <row r="153" spans="6:7" x14ac:dyDescent="0.25">
      <c r="F153" s="4"/>
      <c r="G153" s="4"/>
    </row>
    <row r="154" spans="6:7" x14ac:dyDescent="0.25">
      <c r="F154" s="4"/>
      <c r="G154" s="4"/>
    </row>
    <row r="155" spans="6:7" x14ac:dyDescent="0.25">
      <c r="F155" s="4"/>
      <c r="G155" s="4"/>
    </row>
    <row r="156" spans="6:7" x14ac:dyDescent="0.25">
      <c r="F156" s="4"/>
      <c r="G156" s="4"/>
    </row>
    <row r="157" spans="6:7" x14ac:dyDescent="0.25">
      <c r="F157" s="4"/>
      <c r="G157" s="4"/>
    </row>
    <row r="158" spans="6:7" x14ac:dyDescent="0.25">
      <c r="F158" s="4"/>
      <c r="G158" s="4"/>
    </row>
    <row r="159" spans="6:7" x14ac:dyDescent="0.25">
      <c r="F159" s="4"/>
      <c r="G159" s="4"/>
    </row>
    <row r="160" spans="6:7" x14ac:dyDescent="0.25">
      <c r="F160" s="4"/>
      <c r="G160" s="4"/>
    </row>
    <row r="161" spans="6:7" x14ac:dyDescent="0.25">
      <c r="F161" s="4"/>
      <c r="G161" s="4"/>
    </row>
    <row r="162" spans="6:7" x14ac:dyDescent="0.25">
      <c r="F162" s="4"/>
      <c r="G162" s="4"/>
    </row>
    <row r="163" spans="6:7" x14ac:dyDescent="0.25">
      <c r="F163" s="4"/>
      <c r="G163" s="4"/>
    </row>
    <row r="164" spans="6:7" x14ac:dyDescent="0.25">
      <c r="F164" s="4"/>
      <c r="G164" s="4"/>
    </row>
    <row r="165" spans="6:7" x14ac:dyDescent="0.25">
      <c r="F165" s="4"/>
      <c r="G165" s="4"/>
    </row>
    <row r="166" spans="6:7" x14ac:dyDescent="0.25">
      <c r="F166" s="4"/>
      <c r="G166" s="4"/>
    </row>
    <row r="167" spans="6:7" x14ac:dyDescent="0.25">
      <c r="F167" s="4"/>
      <c r="G167" s="4"/>
    </row>
    <row r="168" spans="6:7" x14ac:dyDescent="0.25">
      <c r="F168" s="4"/>
      <c r="G168" s="4"/>
    </row>
    <row r="169" spans="6:7" x14ac:dyDescent="0.25">
      <c r="F169" s="4"/>
      <c r="G169" s="4"/>
    </row>
    <row r="170" spans="6:7" x14ac:dyDescent="0.25">
      <c r="F170" s="4"/>
      <c r="G170" s="4"/>
    </row>
    <row r="171" spans="6:7" x14ac:dyDescent="0.25">
      <c r="F171" s="4"/>
      <c r="G171" s="4"/>
    </row>
    <row r="172" spans="6:7" x14ac:dyDescent="0.25">
      <c r="F172" s="4"/>
      <c r="G172" s="4"/>
    </row>
    <row r="173" spans="6:7" x14ac:dyDescent="0.25">
      <c r="F173" s="4"/>
      <c r="G173" s="4"/>
    </row>
    <row r="174" spans="6:7" x14ac:dyDescent="0.25">
      <c r="F174" s="4"/>
      <c r="G174" s="4"/>
    </row>
    <row r="175" spans="6:7" x14ac:dyDescent="0.25">
      <c r="F175" s="4"/>
      <c r="G175" s="4"/>
    </row>
    <row r="176" spans="6:7" x14ac:dyDescent="0.25">
      <c r="F176" s="4"/>
      <c r="G176" s="4"/>
    </row>
    <row r="177" spans="6:7" x14ac:dyDescent="0.25">
      <c r="F177" s="4"/>
      <c r="G177" s="4"/>
    </row>
    <row r="178" spans="6:7" x14ac:dyDescent="0.25">
      <c r="F178" s="4"/>
      <c r="G178" s="4"/>
    </row>
    <row r="179" spans="6:7" x14ac:dyDescent="0.25">
      <c r="F179" s="4"/>
      <c r="G179" s="4"/>
    </row>
    <row r="180" spans="6:7" x14ac:dyDescent="0.25">
      <c r="F180" s="4"/>
      <c r="G180" s="4"/>
    </row>
    <row r="181" spans="6:7" x14ac:dyDescent="0.25">
      <c r="F181" s="4"/>
      <c r="G181" s="4"/>
    </row>
    <row r="182" spans="6:7" x14ac:dyDescent="0.25">
      <c r="F182" s="4"/>
      <c r="G182" s="4"/>
    </row>
    <row r="183" spans="6:7" x14ac:dyDescent="0.25">
      <c r="F183" s="4"/>
      <c r="G183" s="4"/>
    </row>
    <row r="184" spans="6:7" x14ac:dyDescent="0.25">
      <c r="F184" s="4"/>
      <c r="G184" s="4"/>
    </row>
    <row r="185" spans="6:7" x14ac:dyDescent="0.25">
      <c r="F185" s="4"/>
      <c r="G185" s="4"/>
    </row>
    <row r="186" spans="6:7" x14ac:dyDescent="0.25">
      <c r="F186" s="4"/>
      <c r="G186" s="4"/>
    </row>
    <row r="187" spans="6:7" x14ac:dyDescent="0.25">
      <c r="F187" s="4"/>
      <c r="G187" s="4"/>
    </row>
    <row r="188" spans="6:7" x14ac:dyDescent="0.25">
      <c r="F188" s="4"/>
      <c r="G188" s="4"/>
    </row>
    <row r="189" spans="6:7" x14ac:dyDescent="0.25">
      <c r="F189" s="4"/>
      <c r="G189" s="4"/>
    </row>
    <row r="190" spans="6:7" x14ac:dyDescent="0.25">
      <c r="F190" s="4"/>
      <c r="G190" s="4"/>
    </row>
    <row r="191" spans="6:7" x14ac:dyDescent="0.25">
      <c r="F191" s="4"/>
      <c r="G191" s="4"/>
    </row>
    <row r="192" spans="6:7" x14ac:dyDescent="0.25">
      <c r="F192" s="4"/>
      <c r="G192" s="4"/>
    </row>
    <row r="193" spans="6:7" x14ac:dyDescent="0.25">
      <c r="F193" s="4"/>
      <c r="G193" s="4"/>
    </row>
    <row r="194" spans="6:7" x14ac:dyDescent="0.25">
      <c r="F194" s="4"/>
      <c r="G194" s="4"/>
    </row>
    <row r="195" spans="6:7" x14ac:dyDescent="0.25">
      <c r="F195" s="4"/>
      <c r="G195" s="4"/>
    </row>
    <row r="196" spans="6:7" x14ac:dyDescent="0.25">
      <c r="F196" s="4"/>
      <c r="G196" s="4"/>
    </row>
    <row r="197" spans="6:7" x14ac:dyDescent="0.25">
      <c r="F197" s="4"/>
      <c r="G197" s="4"/>
    </row>
    <row r="198" spans="6:7" x14ac:dyDescent="0.25">
      <c r="F198" s="4"/>
      <c r="G198" s="4"/>
    </row>
    <row r="199" spans="6:7" x14ac:dyDescent="0.25">
      <c r="F199" s="4"/>
      <c r="G199" s="4"/>
    </row>
    <row r="200" spans="6:7" x14ac:dyDescent="0.25">
      <c r="F200" s="4"/>
      <c r="G200" s="4"/>
    </row>
    <row r="201" spans="6:7" x14ac:dyDescent="0.25">
      <c r="F201" s="4"/>
      <c r="G201" s="4"/>
    </row>
    <row r="202" spans="6:7" x14ac:dyDescent="0.25">
      <c r="F202" s="4"/>
      <c r="G202" s="4"/>
    </row>
    <row r="203" spans="6:7" x14ac:dyDescent="0.25">
      <c r="F203" s="4"/>
      <c r="G203" s="4"/>
    </row>
    <row r="204" spans="6:7" x14ac:dyDescent="0.25">
      <c r="F204" s="4"/>
      <c r="G204" s="4"/>
    </row>
    <row r="205" spans="6:7" x14ac:dyDescent="0.25">
      <c r="F205" s="4"/>
      <c r="G205" s="4"/>
    </row>
    <row r="206" spans="6:7" x14ac:dyDescent="0.25">
      <c r="F206" s="4"/>
      <c r="G206" s="4"/>
    </row>
    <row r="207" spans="6:7" x14ac:dyDescent="0.25">
      <c r="F207" s="4"/>
      <c r="G207" s="4"/>
    </row>
    <row r="208" spans="6:7" x14ac:dyDescent="0.25">
      <c r="F208" s="4"/>
      <c r="G208" s="4"/>
    </row>
    <row r="209" spans="6:7" x14ac:dyDescent="0.25">
      <c r="F209" s="4"/>
      <c r="G209" s="4"/>
    </row>
    <row r="210" spans="6:7" x14ac:dyDescent="0.25">
      <c r="F210" s="4"/>
      <c r="G210" s="4"/>
    </row>
    <row r="211" spans="6:7" x14ac:dyDescent="0.25">
      <c r="F211" s="4"/>
      <c r="G211" s="4"/>
    </row>
    <row r="212" spans="6:7" x14ac:dyDescent="0.25">
      <c r="F212" s="4"/>
      <c r="G212" s="4"/>
    </row>
    <row r="213" spans="6:7" x14ac:dyDescent="0.25">
      <c r="F213" s="4"/>
      <c r="G213" s="4"/>
    </row>
    <row r="214" spans="6:7" x14ac:dyDescent="0.25">
      <c r="F214" s="4"/>
      <c r="G214" s="4"/>
    </row>
    <row r="215" spans="6:7" x14ac:dyDescent="0.25">
      <c r="F215" s="4"/>
      <c r="G215" s="4"/>
    </row>
    <row r="216" spans="6:7" x14ac:dyDescent="0.25">
      <c r="F216" s="4"/>
      <c r="G216" s="4"/>
    </row>
    <row r="217" spans="6:7" x14ac:dyDescent="0.25">
      <c r="F217" s="4"/>
      <c r="G217" s="4"/>
    </row>
    <row r="218" spans="6:7" x14ac:dyDescent="0.25">
      <c r="F218" s="4"/>
      <c r="G218" s="4"/>
    </row>
    <row r="219" spans="6:7" x14ac:dyDescent="0.25">
      <c r="F219" s="4"/>
      <c r="G219" s="4"/>
    </row>
    <row r="220" spans="6:7" x14ac:dyDescent="0.25">
      <c r="F220" s="4"/>
      <c r="G220" s="4"/>
    </row>
    <row r="221" spans="6:7" x14ac:dyDescent="0.25">
      <c r="F221" s="4"/>
      <c r="G221" s="4"/>
    </row>
    <row r="222" spans="6:7" x14ac:dyDescent="0.25">
      <c r="F222" s="4"/>
      <c r="G222" s="4"/>
    </row>
    <row r="223" spans="6:7" x14ac:dyDescent="0.25">
      <c r="F223" s="4"/>
      <c r="G223" s="4"/>
    </row>
    <row r="224" spans="6:7" x14ac:dyDescent="0.25">
      <c r="F224" s="4"/>
      <c r="G224" s="4"/>
    </row>
    <row r="225" spans="6:7" x14ac:dyDescent="0.25">
      <c r="F225" s="4"/>
      <c r="G225" s="4"/>
    </row>
    <row r="226" spans="6:7" x14ac:dyDescent="0.25">
      <c r="F226" s="4"/>
      <c r="G226" s="4"/>
    </row>
    <row r="227" spans="6:7" x14ac:dyDescent="0.25">
      <c r="F227" s="4"/>
      <c r="G227" s="4"/>
    </row>
    <row r="228" spans="6:7" x14ac:dyDescent="0.25">
      <c r="F228" s="4"/>
      <c r="G228" s="4"/>
    </row>
    <row r="229" spans="6:7" x14ac:dyDescent="0.25">
      <c r="F229" s="4"/>
      <c r="G229" s="4"/>
    </row>
    <row r="230" spans="6:7" x14ac:dyDescent="0.25">
      <c r="F230" s="4"/>
      <c r="G230" s="4"/>
    </row>
    <row r="231" spans="6:7" x14ac:dyDescent="0.25">
      <c r="F231" s="4"/>
      <c r="G231" s="4"/>
    </row>
    <row r="232" spans="6:7" x14ac:dyDescent="0.25">
      <c r="F232" s="4"/>
      <c r="G232" s="4"/>
    </row>
    <row r="233" spans="6:7" x14ac:dyDescent="0.25">
      <c r="F233" s="4"/>
      <c r="G233" s="4"/>
    </row>
    <row r="234" spans="6:7" x14ac:dyDescent="0.25">
      <c r="F234" s="4"/>
      <c r="G234" s="4"/>
    </row>
    <row r="235" spans="6:7" x14ac:dyDescent="0.25">
      <c r="F235" s="4"/>
      <c r="G235" s="4"/>
    </row>
    <row r="236" spans="6:7" x14ac:dyDescent="0.25">
      <c r="F236" s="4"/>
      <c r="G236" s="4"/>
    </row>
    <row r="237" spans="6:7" x14ac:dyDescent="0.25">
      <c r="F237" s="4"/>
      <c r="G237" s="4"/>
    </row>
    <row r="238" spans="6:7" x14ac:dyDescent="0.25">
      <c r="F238" s="4"/>
      <c r="G238" s="4"/>
    </row>
    <row r="239" spans="6:7" x14ac:dyDescent="0.25">
      <c r="F239" s="4"/>
      <c r="G239" s="4"/>
    </row>
    <row r="240" spans="6:7" x14ac:dyDescent="0.25">
      <c r="F240" s="4"/>
      <c r="G240" s="4"/>
    </row>
    <row r="241" spans="6:7" x14ac:dyDescent="0.25">
      <c r="F241" s="4"/>
      <c r="G241" s="4"/>
    </row>
    <row r="242" spans="6:7" x14ac:dyDescent="0.25">
      <c r="F242" s="4"/>
      <c r="G242" s="4"/>
    </row>
    <row r="243" spans="6:7" x14ac:dyDescent="0.25">
      <c r="F243" s="4"/>
      <c r="G243" s="4"/>
    </row>
    <row r="244" spans="6:7" x14ac:dyDescent="0.25">
      <c r="F244" s="4"/>
      <c r="G244" s="4"/>
    </row>
    <row r="245" spans="6:7" x14ac:dyDescent="0.25">
      <c r="F245" s="4"/>
      <c r="G245" s="4"/>
    </row>
    <row r="246" spans="6:7" x14ac:dyDescent="0.25">
      <c r="F246" s="4"/>
      <c r="G246" s="4"/>
    </row>
    <row r="247" spans="6:7" x14ac:dyDescent="0.25">
      <c r="F247" s="4"/>
      <c r="G247" s="4"/>
    </row>
    <row r="248" spans="6:7" x14ac:dyDescent="0.25">
      <c r="F248" s="4"/>
      <c r="G248" s="4"/>
    </row>
    <row r="249" spans="6:7" x14ac:dyDescent="0.25">
      <c r="F249" s="4"/>
      <c r="G249" s="4"/>
    </row>
    <row r="250" spans="6:7" x14ac:dyDescent="0.25">
      <c r="F250" s="4"/>
      <c r="G250" s="4"/>
    </row>
    <row r="251" spans="6:7" x14ac:dyDescent="0.25">
      <c r="F251" s="4"/>
      <c r="G251" s="4"/>
    </row>
    <row r="252" spans="6:7" x14ac:dyDescent="0.25">
      <c r="F252" s="4"/>
      <c r="G252" s="4"/>
    </row>
    <row r="253" spans="6:7" x14ac:dyDescent="0.25">
      <c r="F253" s="4"/>
      <c r="G253" s="4"/>
    </row>
    <row r="254" spans="6:7" x14ac:dyDescent="0.25">
      <c r="F254" s="4"/>
      <c r="G254" s="4"/>
    </row>
    <row r="255" spans="6:7" x14ac:dyDescent="0.25">
      <c r="F255" s="4"/>
      <c r="G255" s="4"/>
    </row>
    <row r="256" spans="6:7" x14ac:dyDescent="0.25">
      <c r="F256" s="4"/>
      <c r="G256" s="4"/>
    </row>
    <row r="257" spans="6:7" x14ac:dyDescent="0.25">
      <c r="F257" s="4"/>
      <c r="G257" s="4"/>
    </row>
    <row r="258" spans="6:7" x14ac:dyDescent="0.25">
      <c r="F258" s="4"/>
      <c r="G258" s="4"/>
    </row>
    <row r="259" spans="6:7" x14ac:dyDescent="0.25">
      <c r="F259" s="4"/>
      <c r="G259" s="4"/>
    </row>
    <row r="260" spans="6:7" x14ac:dyDescent="0.25">
      <c r="F260" s="4"/>
      <c r="G260" s="4"/>
    </row>
    <row r="261" spans="6:7" x14ac:dyDescent="0.25">
      <c r="F261" s="4"/>
      <c r="G261" s="4"/>
    </row>
    <row r="262" spans="6:7" x14ac:dyDescent="0.25">
      <c r="F262" s="4"/>
      <c r="G262" s="4"/>
    </row>
    <row r="263" spans="6:7" x14ac:dyDescent="0.25">
      <c r="F263" s="4"/>
      <c r="G263" s="4"/>
    </row>
    <row r="264" spans="6:7" x14ac:dyDescent="0.25">
      <c r="F264" s="4"/>
      <c r="G264" s="4"/>
    </row>
    <row r="265" spans="6:7" x14ac:dyDescent="0.25">
      <c r="F265" s="4"/>
      <c r="G265" s="4"/>
    </row>
    <row r="266" spans="6:7" x14ac:dyDescent="0.25">
      <c r="F266" s="4"/>
      <c r="G266" s="4"/>
    </row>
    <row r="267" spans="6:7" x14ac:dyDescent="0.25">
      <c r="F267" s="4"/>
      <c r="G267" s="4"/>
    </row>
    <row r="268" spans="6:7" x14ac:dyDescent="0.25">
      <c r="F268" s="4"/>
      <c r="G268" s="4"/>
    </row>
    <row r="269" spans="6:7" x14ac:dyDescent="0.25">
      <c r="F269" s="4"/>
      <c r="G269" s="4"/>
    </row>
    <row r="270" spans="6:7" x14ac:dyDescent="0.25">
      <c r="F270" s="4"/>
      <c r="G270" s="4"/>
    </row>
    <row r="271" spans="6:7" x14ac:dyDescent="0.25">
      <c r="F271" s="4"/>
      <c r="G271" s="4"/>
    </row>
    <row r="272" spans="6:7" x14ac:dyDescent="0.25">
      <c r="F272" s="4"/>
      <c r="G272" s="4"/>
    </row>
    <row r="273" spans="6:7" x14ac:dyDescent="0.25">
      <c r="F273" s="4"/>
      <c r="G273" s="4"/>
    </row>
    <row r="274" spans="6:7" x14ac:dyDescent="0.25">
      <c r="F274" s="4"/>
      <c r="G274" s="4"/>
    </row>
    <row r="275" spans="6:7" x14ac:dyDescent="0.25">
      <c r="F275" s="4"/>
      <c r="G275" s="4"/>
    </row>
    <row r="276" spans="6:7" x14ac:dyDescent="0.25">
      <c r="F276" s="4"/>
      <c r="G276" s="4"/>
    </row>
    <row r="277" spans="6:7" x14ac:dyDescent="0.25">
      <c r="F277" s="4"/>
      <c r="G277" s="4"/>
    </row>
    <row r="278" spans="6:7" x14ac:dyDescent="0.25">
      <c r="F278" s="4"/>
      <c r="G278" s="4"/>
    </row>
    <row r="279" spans="6:7" x14ac:dyDescent="0.25">
      <c r="F279" s="4"/>
      <c r="G279" s="4"/>
    </row>
    <row r="280" spans="6:7" x14ac:dyDescent="0.25">
      <c r="F280" s="4"/>
      <c r="G280" s="4"/>
    </row>
    <row r="281" spans="6:7" x14ac:dyDescent="0.25">
      <c r="F281" s="4"/>
      <c r="G281" s="4"/>
    </row>
    <row r="282" spans="6:7" x14ac:dyDescent="0.25">
      <c r="F282" s="4"/>
      <c r="G282" s="4"/>
    </row>
    <row r="283" spans="6:7" x14ac:dyDescent="0.25">
      <c r="F283" s="4"/>
      <c r="G283" s="4"/>
    </row>
    <row r="284" spans="6:7" x14ac:dyDescent="0.25">
      <c r="F284" s="4"/>
      <c r="G284" s="4"/>
    </row>
    <row r="285" spans="6:7" x14ac:dyDescent="0.25">
      <c r="F285" s="4"/>
      <c r="G285" s="4"/>
    </row>
    <row r="286" spans="6:7" x14ac:dyDescent="0.25">
      <c r="F286" s="4"/>
      <c r="G286" s="4"/>
    </row>
    <row r="287" spans="6:7" x14ac:dyDescent="0.25">
      <c r="F287" s="4"/>
      <c r="G287" s="4"/>
    </row>
    <row r="288" spans="6:7" x14ac:dyDescent="0.25">
      <c r="F288" s="4"/>
      <c r="G288" s="4"/>
    </row>
    <row r="289" spans="6:7" x14ac:dyDescent="0.25">
      <c r="F289" s="4"/>
      <c r="G289" s="4"/>
    </row>
    <row r="290" spans="6:7" x14ac:dyDescent="0.25">
      <c r="F290" s="4"/>
      <c r="G290" s="4"/>
    </row>
    <row r="291" spans="6:7" x14ac:dyDescent="0.25">
      <c r="F291" s="4"/>
      <c r="G291" s="4"/>
    </row>
    <row r="292" spans="6:7" x14ac:dyDescent="0.25">
      <c r="F292" s="4"/>
      <c r="G292" s="4"/>
    </row>
    <row r="293" spans="6:7" x14ac:dyDescent="0.25">
      <c r="F293" s="4"/>
      <c r="G293" s="4"/>
    </row>
    <row r="294" spans="6:7" x14ac:dyDescent="0.25">
      <c r="F294" s="4"/>
      <c r="G294" s="4"/>
    </row>
    <row r="295" spans="6:7" x14ac:dyDescent="0.25">
      <c r="F295" s="4"/>
      <c r="G295" s="4"/>
    </row>
    <row r="296" spans="6:7" x14ac:dyDescent="0.25">
      <c r="F296" s="4"/>
      <c r="G296" s="4"/>
    </row>
    <row r="297" spans="6:7" x14ac:dyDescent="0.25">
      <c r="F297" s="4"/>
      <c r="G297" s="4"/>
    </row>
    <row r="298" spans="6:7" x14ac:dyDescent="0.25">
      <c r="F298" s="4"/>
      <c r="G298" s="4"/>
    </row>
    <row r="299" spans="6:7" x14ac:dyDescent="0.25">
      <c r="F299" s="4"/>
      <c r="G299" s="4"/>
    </row>
    <row r="300" spans="6:7" x14ac:dyDescent="0.25">
      <c r="F300" s="4"/>
      <c r="G300" s="4"/>
    </row>
    <row r="301" spans="6:7" x14ac:dyDescent="0.25">
      <c r="F301" s="4"/>
      <c r="G301" s="4"/>
    </row>
    <row r="302" spans="6:7" x14ac:dyDescent="0.25">
      <c r="F302" s="4"/>
      <c r="G302" s="4"/>
    </row>
    <row r="303" spans="6:7" x14ac:dyDescent="0.25">
      <c r="F303" s="4"/>
      <c r="G303" s="4"/>
    </row>
    <row r="304" spans="6:7" x14ac:dyDescent="0.25">
      <c r="F304" s="4"/>
      <c r="G304" s="4"/>
    </row>
    <row r="305" spans="6:7" x14ac:dyDescent="0.25">
      <c r="F305" s="4"/>
      <c r="G305" s="4"/>
    </row>
    <row r="306" spans="6:7" x14ac:dyDescent="0.25">
      <c r="F306" s="4"/>
      <c r="G306" s="4"/>
    </row>
    <row r="307" spans="6:7" x14ac:dyDescent="0.25">
      <c r="F307" s="4"/>
      <c r="G307" s="4"/>
    </row>
    <row r="308" spans="6:7" x14ac:dyDescent="0.25">
      <c r="F308" s="4"/>
      <c r="G308" s="4"/>
    </row>
    <row r="309" spans="6:7" x14ac:dyDescent="0.25">
      <c r="F309" s="4"/>
      <c r="G309" s="4"/>
    </row>
    <row r="310" spans="6:7" x14ac:dyDescent="0.25">
      <c r="F310" s="4"/>
      <c r="G310" s="4"/>
    </row>
    <row r="311" spans="6:7" x14ac:dyDescent="0.25">
      <c r="F311" s="4"/>
      <c r="G311" s="4"/>
    </row>
    <row r="312" spans="6:7" x14ac:dyDescent="0.25">
      <c r="F312" s="4"/>
      <c r="G312" s="4"/>
    </row>
    <row r="313" spans="6:7" x14ac:dyDescent="0.25">
      <c r="F313" s="4"/>
      <c r="G313" s="4"/>
    </row>
    <row r="314" spans="6:7" x14ac:dyDescent="0.25">
      <c r="F314" s="4"/>
      <c r="G314" s="4"/>
    </row>
    <row r="315" spans="6:7" x14ac:dyDescent="0.25">
      <c r="F315" s="4"/>
      <c r="G315" s="4"/>
    </row>
    <row r="316" spans="6:7" x14ac:dyDescent="0.25">
      <c r="F316" s="4"/>
      <c r="G316" s="4"/>
    </row>
    <row r="317" spans="6:7" x14ac:dyDescent="0.25">
      <c r="F317" s="4"/>
      <c r="G317" s="4"/>
    </row>
    <row r="318" spans="6:7" x14ac:dyDescent="0.25">
      <c r="F318" s="4"/>
      <c r="G318" s="4"/>
    </row>
    <row r="319" spans="6:7" x14ac:dyDescent="0.25">
      <c r="F319" s="4"/>
      <c r="G319" s="4"/>
    </row>
    <row r="320" spans="6:7" x14ac:dyDescent="0.25">
      <c r="F320" s="4"/>
      <c r="G320" s="4"/>
    </row>
    <row r="321" spans="6:7" x14ac:dyDescent="0.25">
      <c r="F321" s="4"/>
      <c r="G321" s="4"/>
    </row>
    <row r="322" spans="6:7" x14ac:dyDescent="0.25">
      <c r="F322" s="4"/>
      <c r="G322" s="4"/>
    </row>
    <row r="323" spans="6:7" x14ac:dyDescent="0.25">
      <c r="F323" s="4"/>
      <c r="G323" s="4"/>
    </row>
    <row r="324" spans="6:7" x14ac:dyDescent="0.25">
      <c r="F324" s="4"/>
      <c r="G324" s="4"/>
    </row>
    <row r="325" spans="6:7" x14ac:dyDescent="0.25">
      <c r="F325" s="4"/>
      <c r="G325" s="4"/>
    </row>
    <row r="326" spans="6:7" x14ac:dyDescent="0.25">
      <c r="F326" s="4"/>
      <c r="G326" s="4"/>
    </row>
    <row r="327" spans="6:7" x14ac:dyDescent="0.25">
      <c r="F327" s="4"/>
      <c r="G327" s="4"/>
    </row>
    <row r="328" spans="6:7" x14ac:dyDescent="0.25">
      <c r="F328" s="4"/>
      <c r="G328" s="4"/>
    </row>
    <row r="329" spans="6:7" x14ac:dyDescent="0.25">
      <c r="F329" s="4"/>
      <c r="G329" s="4"/>
    </row>
    <row r="330" spans="6:7" x14ac:dyDescent="0.25">
      <c r="F330" s="4"/>
      <c r="G330" s="4"/>
    </row>
    <row r="331" spans="6:7" x14ac:dyDescent="0.25">
      <c r="F331" s="4"/>
      <c r="G331" s="4"/>
    </row>
    <row r="332" spans="6:7" x14ac:dyDescent="0.25">
      <c r="F332" s="4"/>
      <c r="G332" s="4"/>
    </row>
    <row r="333" spans="6:7" x14ac:dyDescent="0.25">
      <c r="F333" s="4"/>
      <c r="G333" s="4"/>
    </row>
    <row r="334" spans="6:7" x14ac:dyDescent="0.25">
      <c r="F334" s="4"/>
      <c r="G334" s="4"/>
    </row>
    <row r="335" spans="6:7" x14ac:dyDescent="0.25">
      <c r="F335" s="4"/>
      <c r="G335" s="4"/>
    </row>
    <row r="336" spans="6:7" x14ac:dyDescent="0.25">
      <c r="F336" s="4"/>
      <c r="G336" s="4"/>
    </row>
    <row r="337" spans="6:7" x14ac:dyDescent="0.25">
      <c r="F337" s="4"/>
      <c r="G337" s="4"/>
    </row>
    <row r="338" spans="6:7" x14ac:dyDescent="0.25">
      <c r="F338" s="4"/>
      <c r="G338" s="4"/>
    </row>
    <row r="339" spans="6:7" x14ac:dyDescent="0.25">
      <c r="F339" s="4"/>
      <c r="G339" s="4"/>
    </row>
    <row r="340" spans="6:7" x14ac:dyDescent="0.25">
      <c r="F340" s="4"/>
      <c r="G340" s="4"/>
    </row>
    <row r="341" spans="6:7" x14ac:dyDescent="0.25">
      <c r="F341" s="4"/>
      <c r="G341" s="4"/>
    </row>
    <row r="342" spans="6:7" x14ac:dyDescent="0.25">
      <c r="F342" s="4"/>
      <c r="G342" s="4"/>
    </row>
    <row r="343" spans="6:7" x14ac:dyDescent="0.25">
      <c r="F343" s="4"/>
      <c r="G343" s="4"/>
    </row>
    <row r="344" spans="6:7" x14ac:dyDescent="0.25">
      <c r="F344" s="4"/>
      <c r="G344" s="4"/>
    </row>
    <row r="345" spans="6:7" x14ac:dyDescent="0.25">
      <c r="F345" s="4"/>
      <c r="G345" s="4"/>
    </row>
    <row r="346" spans="6:7" x14ac:dyDescent="0.25">
      <c r="F346" s="4"/>
      <c r="G346" s="4"/>
    </row>
    <row r="347" spans="6:7" x14ac:dyDescent="0.25">
      <c r="F347" s="4"/>
      <c r="G347" s="4"/>
    </row>
    <row r="348" spans="6:7" x14ac:dyDescent="0.25">
      <c r="F348" s="4"/>
      <c r="G348" s="4"/>
    </row>
    <row r="349" spans="6:7" x14ac:dyDescent="0.25">
      <c r="F349" s="4"/>
      <c r="G349" s="4"/>
    </row>
    <row r="350" spans="6:7" x14ac:dyDescent="0.25">
      <c r="F350" s="4"/>
      <c r="G350" s="4"/>
    </row>
    <row r="351" spans="6:7" x14ac:dyDescent="0.25">
      <c r="F351" s="4"/>
      <c r="G351" s="4"/>
    </row>
    <row r="352" spans="6:7" x14ac:dyDescent="0.25">
      <c r="F352" s="4"/>
      <c r="G352" s="4"/>
    </row>
    <row r="353" spans="6:7" x14ac:dyDescent="0.25">
      <c r="F353" s="4"/>
      <c r="G353" s="4"/>
    </row>
    <row r="354" spans="6:7" x14ac:dyDescent="0.25">
      <c r="F354" s="4"/>
      <c r="G354" s="4"/>
    </row>
    <row r="355" spans="6:7" x14ac:dyDescent="0.25">
      <c r="F355" s="4"/>
      <c r="G355" s="4"/>
    </row>
    <row r="356" spans="6:7" x14ac:dyDescent="0.25">
      <c r="F356" s="4"/>
      <c r="G356" s="4"/>
    </row>
    <row r="357" spans="6:7" x14ac:dyDescent="0.25">
      <c r="F357" s="4"/>
      <c r="G357" s="4"/>
    </row>
    <row r="358" spans="6:7" x14ac:dyDescent="0.25">
      <c r="F358" s="4"/>
      <c r="G358" s="4"/>
    </row>
    <row r="359" spans="6:7" x14ac:dyDescent="0.25">
      <c r="F359" s="4"/>
      <c r="G359" s="4"/>
    </row>
    <row r="360" spans="6:7" x14ac:dyDescent="0.25">
      <c r="F360" s="4"/>
      <c r="G360" s="4"/>
    </row>
    <row r="361" spans="6:7" x14ac:dyDescent="0.25">
      <c r="F361" s="4"/>
      <c r="G361" s="4"/>
    </row>
    <row r="362" spans="6:7" x14ac:dyDescent="0.25">
      <c r="F362" s="4"/>
      <c r="G362" s="4"/>
    </row>
    <row r="363" spans="6:7" x14ac:dyDescent="0.25">
      <c r="F363" s="4"/>
      <c r="G363" s="4"/>
    </row>
    <row r="364" spans="6:7" x14ac:dyDescent="0.25">
      <c r="F364" s="4"/>
      <c r="G364" s="4"/>
    </row>
    <row r="365" spans="6:7" x14ac:dyDescent="0.25">
      <c r="F365" s="4"/>
      <c r="G365" s="4"/>
    </row>
    <row r="366" spans="6:7" x14ac:dyDescent="0.25">
      <c r="F366" s="4"/>
      <c r="G366" s="4"/>
    </row>
    <row r="367" spans="6:7" x14ac:dyDescent="0.25">
      <c r="F367" s="4"/>
      <c r="G367" s="4"/>
    </row>
    <row r="368" spans="6:7" x14ac:dyDescent="0.25">
      <c r="F368" s="4"/>
      <c r="G368" s="4"/>
    </row>
    <row r="369" spans="6:7" x14ac:dyDescent="0.25">
      <c r="F369" s="4"/>
      <c r="G369" s="4"/>
    </row>
    <row r="370" spans="6:7" x14ac:dyDescent="0.25">
      <c r="F370" s="4"/>
      <c r="G370" s="4"/>
    </row>
    <row r="371" spans="6:7" x14ac:dyDescent="0.25">
      <c r="F371" s="4"/>
      <c r="G371" s="4"/>
    </row>
    <row r="372" spans="6:7" x14ac:dyDescent="0.25">
      <c r="F372" s="4"/>
      <c r="G372" s="4"/>
    </row>
    <row r="373" spans="6:7" x14ac:dyDescent="0.25">
      <c r="F373" s="4"/>
      <c r="G373" s="4"/>
    </row>
    <row r="374" spans="6:7" x14ac:dyDescent="0.25">
      <c r="F374" s="4"/>
      <c r="G374" s="4"/>
    </row>
    <row r="375" spans="6:7" x14ac:dyDescent="0.25">
      <c r="F375" s="4"/>
      <c r="G375" s="4"/>
    </row>
    <row r="376" spans="6:7" x14ac:dyDescent="0.25">
      <c r="F376" s="4"/>
      <c r="G376" s="4"/>
    </row>
    <row r="377" spans="6:7" x14ac:dyDescent="0.25">
      <c r="F377" s="4"/>
      <c r="G377" s="4"/>
    </row>
    <row r="378" spans="6:7" x14ac:dyDescent="0.25">
      <c r="F378" s="4"/>
      <c r="G378" s="4"/>
    </row>
    <row r="379" spans="6:7" x14ac:dyDescent="0.25">
      <c r="F379" s="4"/>
      <c r="G379" s="4"/>
    </row>
    <row r="380" spans="6:7" x14ac:dyDescent="0.25">
      <c r="F380" s="4"/>
      <c r="G380" s="4"/>
    </row>
    <row r="381" spans="6:7" x14ac:dyDescent="0.25">
      <c r="F381" s="4"/>
      <c r="G381" s="4"/>
    </row>
    <row r="382" spans="6:7" x14ac:dyDescent="0.25">
      <c r="F382" s="4"/>
      <c r="G382" s="4"/>
    </row>
    <row r="383" spans="6:7" x14ac:dyDescent="0.25">
      <c r="F383" s="4"/>
      <c r="G383" s="4"/>
    </row>
    <row r="384" spans="6:7" x14ac:dyDescent="0.25">
      <c r="F384" s="4"/>
      <c r="G384" s="4"/>
    </row>
    <row r="385" spans="6:7" x14ac:dyDescent="0.25">
      <c r="F385" s="4"/>
      <c r="G385" s="4"/>
    </row>
    <row r="386" spans="6:7" x14ac:dyDescent="0.25">
      <c r="F386" s="4"/>
      <c r="G386" s="4"/>
    </row>
    <row r="387" spans="6:7" x14ac:dyDescent="0.25">
      <c r="F387" s="4"/>
      <c r="G387" s="4"/>
    </row>
    <row r="388" spans="6:7" x14ac:dyDescent="0.25">
      <c r="F388" s="4"/>
      <c r="G388" s="4"/>
    </row>
    <row r="389" spans="6:7" x14ac:dyDescent="0.25">
      <c r="F389" s="4"/>
      <c r="G389" s="4"/>
    </row>
    <row r="390" spans="6:7" x14ac:dyDescent="0.25">
      <c r="F390" s="4"/>
      <c r="G390" s="4"/>
    </row>
    <row r="391" spans="6:7" x14ac:dyDescent="0.25">
      <c r="F391" s="4"/>
      <c r="G391" s="4"/>
    </row>
    <row r="392" spans="6:7" x14ac:dyDescent="0.25">
      <c r="F392" s="4"/>
      <c r="G392" s="4"/>
    </row>
    <row r="393" spans="6:7" x14ac:dyDescent="0.25">
      <c r="F393" s="4"/>
      <c r="G393" s="4"/>
    </row>
    <row r="394" spans="6:7" x14ac:dyDescent="0.25">
      <c r="F394" s="4"/>
      <c r="G394" s="4"/>
    </row>
    <row r="395" spans="6:7" x14ac:dyDescent="0.25">
      <c r="F395" s="4"/>
      <c r="G395" s="4"/>
    </row>
    <row r="396" spans="6:7" x14ac:dyDescent="0.25">
      <c r="F396" s="4"/>
      <c r="G396" s="4"/>
    </row>
    <row r="397" spans="6:7" x14ac:dyDescent="0.25">
      <c r="F397" s="4"/>
      <c r="G397" s="4"/>
    </row>
    <row r="398" spans="6:7" x14ac:dyDescent="0.25">
      <c r="F398" s="4"/>
      <c r="G398" s="4"/>
    </row>
    <row r="399" spans="6:7" x14ac:dyDescent="0.25">
      <c r="F399" s="4"/>
      <c r="G399" s="4"/>
    </row>
    <row r="400" spans="6:7" x14ac:dyDescent="0.25">
      <c r="F400" s="4"/>
      <c r="G400" s="4"/>
    </row>
    <row r="401" spans="6:7" x14ac:dyDescent="0.25">
      <c r="F401" s="4"/>
      <c r="G401" s="4"/>
    </row>
    <row r="402" spans="6:7" x14ac:dyDescent="0.25">
      <c r="F402" s="4"/>
      <c r="G402" s="4"/>
    </row>
    <row r="403" spans="6:7" x14ac:dyDescent="0.25">
      <c r="F403" s="4"/>
      <c r="G403" s="4"/>
    </row>
    <row r="404" spans="6:7" x14ac:dyDescent="0.25">
      <c r="F404" s="4"/>
      <c r="G404" s="4"/>
    </row>
    <row r="405" spans="6:7" x14ac:dyDescent="0.25">
      <c r="F405" s="4"/>
      <c r="G405" s="4"/>
    </row>
    <row r="406" spans="6:7" x14ac:dyDescent="0.25">
      <c r="F406" s="4"/>
      <c r="G406" s="4"/>
    </row>
    <row r="407" spans="6:7" x14ac:dyDescent="0.25">
      <c r="F407" s="4"/>
      <c r="G407" s="4"/>
    </row>
    <row r="408" spans="6:7" x14ac:dyDescent="0.25">
      <c r="F408" s="4"/>
      <c r="G408" s="4"/>
    </row>
    <row r="409" spans="6:7" x14ac:dyDescent="0.25">
      <c r="F409" s="4"/>
      <c r="G409" s="4"/>
    </row>
    <row r="410" spans="6:7" x14ac:dyDescent="0.25">
      <c r="F410" s="4"/>
      <c r="G410" s="4"/>
    </row>
    <row r="411" spans="6:7" x14ac:dyDescent="0.25">
      <c r="F411" s="4"/>
      <c r="G411" s="4"/>
    </row>
    <row r="412" spans="6:7" x14ac:dyDescent="0.25">
      <c r="F412" s="4"/>
      <c r="G412" s="4"/>
    </row>
    <row r="413" spans="6:7" x14ac:dyDescent="0.25">
      <c r="F413" s="4"/>
      <c r="G413" s="4"/>
    </row>
    <row r="414" spans="6:7" x14ac:dyDescent="0.25">
      <c r="F414" s="4"/>
      <c r="G414" s="4"/>
    </row>
    <row r="415" spans="6:7" x14ac:dyDescent="0.25">
      <c r="F415" s="4"/>
      <c r="G415" s="4"/>
    </row>
    <row r="416" spans="6:7" x14ac:dyDescent="0.25">
      <c r="F416" s="4"/>
      <c r="G416" s="4"/>
    </row>
    <row r="417" spans="6:7" x14ac:dyDescent="0.25">
      <c r="F417" s="4"/>
      <c r="G417" s="4"/>
    </row>
    <row r="418" spans="6:7" x14ac:dyDescent="0.25">
      <c r="F418" s="4"/>
      <c r="G418" s="4"/>
    </row>
    <row r="419" spans="6:7" x14ac:dyDescent="0.25">
      <c r="F419" s="4"/>
      <c r="G419" s="4"/>
    </row>
    <row r="420" spans="6:7" x14ac:dyDescent="0.25">
      <c r="F420" s="4"/>
      <c r="G420" s="4"/>
    </row>
    <row r="421" spans="6:7" x14ac:dyDescent="0.25">
      <c r="F421" s="4"/>
      <c r="G421" s="4"/>
    </row>
    <row r="422" spans="6:7" x14ac:dyDescent="0.25">
      <c r="F422" s="4"/>
      <c r="G422" s="4"/>
    </row>
    <row r="423" spans="6:7" x14ac:dyDescent="0.25">
      <c r="F423" s="4"/>
      <c r="G423" s="4"/>
    </row>
    <row r="424" spans="6:7" x14ac:dyDescent="0.25">
      <c r="F424" s="4"/>
      <c r="G424" s="4"/>
    </row>
    <row r="425" spans="6:7" x14ac:dyDescent="0.25">
      <c r="F425" s="4"/>
      <c r="G425" s="4"/>
    </row>
    <row r="426" spans="6:7" x14ac:dyDescent="0.25">
      <c r="F426" s="4"/>
      <c r="G426" s="4"/>
    </row>
    <row r="427" spans="6:7" x14ac:dyDescent="0.25">
      <c r="F427" s="4"/>
      <c r="G427" s="4"/>
    </row>
    <row r="428" spans="6:7" x14ac:dyDescent="0.25">
      <c r="F428" s="4"/>
      <c r="G428" s="4"/>
    </row>
    <row r="429" spans="6:7" x14ac:dyDescent="0.25">
      <c r="F429" s="4"/>
      <c r="G429" s="4"/>
    </row>
    <row r="430" spans="6:7" x14ac:dyDescent="0.25">
      <c r="F430" s="4"/>
      <c r="G430" s="4"/>
    </row>
    <row r="431" spans="6:7" x14ac:dyDescent="0.25">
      <c r="F431" s="4"/>
      <c r="G431" s="4"/>
    </row>
    <row r="432" spans="6:7" x14ac:dyDescent="0.25">
      <c r="F432" s="4"/>
      <c r="G432" s="4"/>
    </row>
    <row r="433" spans="6:7" x14ac:dyDescent="0.25">
      <c r="F433" s="4"/>
      <c r="G433" s="4"/>
    </row>
    <row r="434" spans="6:7" x14ac:dyDescent="0.25">
      <c r="F434" s="4"/>
      <c r="G434" s="4"/>
    </row>
    <row r="435" spans="6:7" x14ac:dyDescent="0.25">
      <c r="F435" s="4"/>
      <c r="G435" s="4"/>
    </row>
    <row r="436" spans="6:7" x14ac:dyDescent="0.25">
      <c r="F436" s="4"/>
      <c r="G436" s="4"/>
    </row>
    <row r="437" spans="6:7" x14ac:dyDescent="0.25">
      <c r="F437" s="4"/>
      <c r="G437" s="4"/>
    </row>
    <row r="438" spans="6:7" x14ac:dyDescent="0.25">
      <c r="F438" s="4"/>
      <c r="G438" s="4"/>
    </row>
    <row r="439" spans="6:7" x14ac:dyDescent="0.25">
      <c r="F439" s="4"/>
      <c r="G439" s="4"/>
    </row>
    <row r="440" spans="6:7" x14ac:dyDescent="0.25">
      <c r="F440" s="4"/>
      <c r="G440" s="4"/>
    </row>
    <row r="441" spans="6:7" x14ac:dyDescent="0.25">
      <c r="F441" s="4"/>
      <c r="G441" s="4"/>
    </row>
    <row r="442" spans="6:7" x14ac:dyDescent="0.25">
      <c r="F442" s="4"/>
      <c r="G442" s="4"/>
    </row>
    <row r="443" spans="6:7" x14ac:dyDescent="0.25">
      <c r="F443" s="4"/>
      <c r="G443" s="4"/>
    </row>
    <row r="444" spans="6:7" x14ac:dyDescent="0.25">
      <c r="F444" s="4"/>
      <c r="G444" s="4"/>
    </row>
    <row r="445" spans="6:7" x14ac:dyDescent="0.25">
      <c r="F445" s="4"/>
      <c r="G445" s="4"/>
    </row>
  </sheetData>
  <mergeCells count="2">
    <mergeCell ref="F1:G1"/>
    <mergeCell ref="A1:E1"/>
  </mergeCells>
  <phoneticPr fontId="4" type="noConversion"/>
  <pageMargins left="0.59055118110236227" right="0.59055118110236227" top="0.78740157480314965" bottom="0.78740157480314965"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A7907-1502-4C77-A11B-016A7BC02388}">
  <sheetPr>
    <pageSetUpPr fitToPage="1"/>
  </sheetPr>
  <dimension ref="A1:H443"/>
  <sheetViews>
    <sheetView workbookViewId="0">
      <pane ySplit="1" topLeftCell="A32" activePane="bottomLeft" state="frozen"/>
      <selection pane="bottomLeft" sqref="A1:E1"/>
    </sheetView>
  </sheetViews>
  <sheetFormatPr defaultRowHeight="15" x14ac:dyDescent="0.25"/>
  <cols>
    <col min="1" max="1" width="10.42578125" bestFit="1" customWidth="1"/>
    <col min="2" max="3" width="14.85546875" bestFit="1" customWidth="1"/>
    <col min="4" max="4" width="11" style="2" bestFit="1" customWidth="1"/>
    <col min="5" max="5" width="57.42578125" bestFit="1" customWidth="1"/>
    <col min="6" max="6" width="19.85546875" bestFit="1" customWidth="1"/>
    <col min="7" max="7" width="15.85546875" customWidth="1"/>
  </cols>
  <sheetData>
    <row r="1" spans="1:7" s="3" customFormat="1" ht="27.75" customHeight="1" thickBot="1" x14ac:dyDescent="0.3">
      <c r="A1" s="275" t="s">
        <v>55</v>
      </c>
      <c r="B1" s="277"/>
      <c r="C1" s="277"/>
      <c r="D1" s="277"/>
      <c r="E1" s="276"/>
      <c r="F1" s="275" t="s">
        <v>277</v>
      </c>
      <c r="G1" s="276"/>
    </row>
    <row r="2" spans="1:7" s="1" customFormat="1" ht="75" x14ac:dyDescent="0.25">
      <c r="A2" s="173" t="s">
        <v>414</v>
      </c>
      <c r="B2" s="174" t="s">
        <v>0</v>
      </c>
      <c r="C2" s="174" t="s">
        <v>1</v>
      </c>
      <c r="D2" s="174" t="s">
        <v>2</v>
      </c>
      <c r="E2" s="175" t="s">
        <v>555</v>
      </c>
      <c r="F2" s="253" t="s">
        <v>3</v>
      </c>
      <c r="G2" s="255" t="s">
        <v>4</v>
      </c>
    </row>
    <row r="3" spans="1:7" s="5" customFormat="1" ht="18" customHeight="1" x14ac:dyDescent="0.25">
      <c r="A3" s="163" t="s">
        <v>463</v>
      </c>
      <c r="B3" s="19" t="s">
        <v>116</v>
      </c>
      <c r="C3" s="19"/>
      <c r="D3" s="21">
        <v>1</v>
      </c>
      <c r="E3" s="62" t="s">
        <v>152</v>
      </c>
      <c r="F3" s="168">
        <v>6.77</v>
      </c>
      <c r="G3" s="29">
        <f>ROUND((+F3*D3),2)</f>
        <v>6.77</v>
      </c>
    </row>
    <row r="4" spans="1:7" ht="18" customHeight="1" x14ac:dyDescent="0.25">
      <c r="A4" s="163" t="s">
        <v>464</v>
      </c>
      <c r="B4" s="19" t="s">
        <v>180</v>
      </c>
      <c r="C4" s="23" t="s">
        <v>278</v>
      </c>
      <c r="D4" s="22">
        <v>4</v>
      </c>
      <c r="E4" s="63" t="s">
        <v>383</v>
      </c>
      <c r="F4" s="168">
        <v>1.85</v>
      </c>
      <c r="G4" s="29">
        <f t="shared" ref="G4:G51" si="0">ROUND((+F4*D4),2)</f>
        <v>7.4</v>
      </c>
    </row>
    <row r="5" spans="1:7" ht="18" customHeight="1" x14ac:dyDescent="0.25">
      <c r="A5" s="163" t="s">
        <v>465</v>
      </c>
      <c r="B5" s="19" t="s">
        <v>180</v>
      </c>
      <c r="C5" s="23" t="s">
        <v>278</v>
      </c>
      <c r="D5" s="22">
        <v>6</v>
      </c>
      <c r="E5" s="64" t="s">
        <v>384</v>
      </c>
      <c r="F5" s="168">
        <v>1.95</v>
      </c>
      <c r="G5" s="29">
        <f t="shared" si="0"/>
        <v>11.7</v>
      </c>
    </row>
    <row r="6" spans="1:7" ht="18" customHeight="1" x14ac:dyDescent="0.25">
      <c r="A6" s="163" t="s">
        <v>466</v>
      </c>
      <c r="B6" s="20" t="s">
        <v>116</v>
      </c>
      <c r="C6" s="20" t="s">
        <v>286</v>
      </c>
      <c r="D6" s="22">
        <v>3</v>
      </c>
      <c r="E6" s="65" t="s">
        <v>153</v>
      </c>
      <c r="F6" s="168">
        <v>1.24</v>
      </c>
      <c r="G6" s="29">
        <f t="shared" si="0"/>
        <v>3.72</v>
      </c>
    </row>
    <row r="7" spans="1:7" ht="18" customHeight="1" x14ac:dyDescent="0.25">
      <c r="A7" s="163" t="s">
        <v>467</v>
      </c>
      <c r="B7" s="20" t="s">
        <v>154</v>
      </c>
      <c r="C7" s="20" t="s">
        <v>192</v>
      </c>
      <c r="D7" s="22">
        <v>1</v>
      </c>
      <c r="E7" s="65" t="s">
        <v>155</v>
      </c>
      <c r="F7" s="168">
        <v>2.819</v>
      </c>
      <c r="G7" s="29">
        <f t="shared" si="0"/>
        <v>2.82</v>
      </c>
    </row>
    <row r="8" spans="1:7" ht="18" customHeight="1" x14ac:dyDescent="0.25">
      <c r="A8" s="163" t="s">
        <v>468</v>
      </c>
      <c r="B8" s="20" t="s">
        <v>154</v>
      </c>
      <c r="C8" s="20" t="s">
        <v>192</v>
      </c>
      <c r="D8" s="22">
        <v>2</v>
      </c>
      <c r="E8" s="65" t="s">
        <v>156</v>
      </c>
      <c r="F8" s="168">
        <v>2.819</v>
      </c>
      <c r="G8" s="29">
        <f t="shared" si="0"/>
        <v>5.64</v>
      </c>
    </row>
    <row r="9" spans="1:7" ht="18" customHeight="1" x14ac:dyDescent="0.25">
      <c r="A9" s="163" t="s">
        <v>469</v>
      </c>
      <c r="B9" s="20" t="s">
        <v>154</v>
      </c>
      <c r="C9" s="20" t="s">
        <v>192</v>
      </c>
      <c r="D9" s="22">
        <v>3</v>
      </c>
      <c r="E9" s="65" t="s">
        <v>157</v>
      </c>
      <c r="F9" s="168">
        <v>2.819</v>
      </c>
      <c r="G9" s="29">
        <f t="shared" si="0"/>
        <v>8.4600000000000009</v>
      </c>
    </row>
    <row r="10" spans="1:7" ht="18" customHeight="1" x14ac:dyDescent="0.25">
      <c r="A10" s="163" t="s">
        <v>470</v>
      </c>
      <c r="B10" s="20" t="s">
        <v>154</v>
      </c>
      <c r="C10" s="20" t="s">
        <v>192</v>
      </c>
      <c r="D10" s="22">
        <v>1</v>
      </c>
      <c r="E10" s="65" t="s">
        <v>158</v>
      </c>
      <c r="F10" s="168">
        <v>2.819</v>
      </c>
      <c r="G10" s="29">
        <f t="shared" si="0"/>
        <v>2.82</v>
      </c>
    </row>
    <row r="11" spans="1:7" ht="18" customHeight="1" x14ac:dyDescent="0.25">
      <c r="A11" s="163" t="s">
        <v>471</v>
      </c>
      <c r="B11" s="20" t="s">
        <v>154</v>
      </c>
      <c r="C11" s="20" t="s">
        <v>192</v>
      </c>
      <c r="D11" s="22">
        <v>2</v>
      </c>
      <c r="E11" s="65" t="s">
        <v>159</v>
      </c>
      <c r="F11" s="168">
        <v>2.819</v>
      </c>
      <c r="G11" s="29">
        <f t="shared" si="0"/>
        <v>5.64</v>
      </c>
    </row>
    <row r="12" spans="1:7" ht="18" customHeight="1" x14ac:dyDescent="0.25">
      <c r="A12" s="163" t="s">
        <v>472</v>
      </c>
      <c r="B12" s="20" t="s">
        <v>193</v>
      </c>
      <c r="C12" s="23" t="s">
        <v>276</v>
      </c>
      <c r="D12" s="22">
        <v>4</v>
      </c>
      <c r="E12" s="138" t="s">
        <v>160</v>
      </c>
      <c r="F12" s="168">
        <v>1.865</v>
      </c>
      <c r="G12" s="29">
        <f t="shared" si="0"/>
        <v>7.46</v>
      </c>
    </row>
    <row r="13" spans="1:7" ht="18" customHeight="1" x14ac:dyDescent="0.25">
      <c r="A13" s="163" t="s">
        <v>415</v>
      </c>
      <c r="B13" s="23" t="s">
        <v>193</v>
      </c>
      <c r="C13" s="23" t="s">
        <v>228</v>
      </c>
      <c r="D13" s="24">
        <v>20</v>
      </c>
      <c r="E13" s="139" t="s">
        <v>385</v>
      </c>
      <c r="F13" s="168">
        <v>0.129</v>
      </c>
      <c r="G13" s="29">
        <f t="shared" si="0"/>
        <v>2.58</v>
      </c>
    </row>
    <row r="14" spans="1:7" ht="18" customHeight="1" x14ac:dyDescent="0.25">
      <c r="A14" s="163" t="s">
        <v>423</v>
      </c>
      <c r="B14" s="20" t="s">
        <v>161</v>
      </c>
      <c r="C14" s="20" t="s">
        <v>162</v>
      </c>
      <c r="D14" s="22">
        <v>15</v>
      </c>
      <c r="E14" s="65" t="s">
        <v>163</v>
      </c>
      <c r="F14" s="168">
        <v>0.68500000000000005</v>
      </c>
      <c r="G14" s="29">
        <f t="shared" si="0"/>
        <v>10.28</v>
      </c>
    </row>
    <row r="15" spans="1:7" ht="18" customHeight="1" x14ac:dyDescent="0.25">
      <c r="A15" s="163" t="s">
        <v>419</v>
      </c>
      <c r="B15" s="20" t="s">
        <v>161</v>
      </c>
      <c r="C15" s="20" t="s">
        <v>162</v>
      </c>
      <c r="D15" s="22">
        <v>15</v>
      </c>
      <c r="E15" s="65" t="s">
        <v>164</v>
      </c>
      <c r="F15" s="168">
        <v>0.68500000000000005</v>
      </c>
      <c r="G15" s="29">
        <f t="shared" si="0"/>
        <v>10.28</v>
      </c>
    </row>
    <row r="16" spans="1:7" ht="18" customHeight="1" x14ac:dyDescent="0.25">
      <c r="A16" s="163" t="s">
        <v>425</v>
      </c>
      <c r="B16" s="20" t="s">
        <v>161</v>
      </c>
      <c r="C16" s="20" t="s">
        <v>162</v>
      </c>
      <c r="D16" s="22">
        <v>15</v>
      </c>
      <c r="E16" s="65" t="s">
        <v>165</v>
      </c>
      <c r="F16" s="168">
        <v>0.68500000000000005</v>
      </c>
      <c r="G16" s="29">
        <f t="shared" si="0"/>
        <v>10.28</v>
      </c>
    </row>
    <row r="17" spans="1:7" ht="18" customHeight="1" x14ac:dyDescent="0.25">
      <c r="A17" s="163" t="s">
        <v>421</v>
      </c>
      <c r="B17" s="20" t="s">
        <v>161</v>
      </c>
      <c r="C17" s="20" t="s">
        <v>162</v>
      </c>
      <c r="D17" s="22">
        <v>15</v>
      </c>
      <c r="E17" s="65" t="s">
        <v>166</v>
      </c>
      <c r="F17" s="168">
        <v>0.68500000000000005</v>
      </c>
      <c r="G17" s="29">
        <f t="shared" si="0"/>
        <v>10.28</v>
      </c>
    </row>
    <row r="18" spans="1:7" ht="18" customHeight="1" x14ac:dyDescent="0.25">
      <c r="A18" s="163" t="s">
        <v>422</v>
      </c>
      <c r="B18" s="20" t="s">
        <v>161</v>
      </c>
      <c r="C18" s="20" t="s">
        <v>162</v>
      </c>
      <c r="D18" s="22">
        <v>15</v>
      </c>
      <c r="E18" s="65" t="s">
        <v>167</v>
      </c>
      <c r="F18" s="168">
        <v>0.68500000000000005</v>
      </c>
      <c r="G18" s="29">
        <f t="shared" si="0"/>
        <v>10.28</v>
      </c>
    </row>
    <row r="19" spans="1:7" ht="18" customHeight="1" x14ac:dyDescent="0.25">
      <c r="A19" s="163" t="s">
        <v>424</v>
      </c>
      <c r="B19" s="20" t="s">
        <v>161</v>
      </c>
      <c r="C19" s="20" t="s">
        <v>162</v>
      </c>
      <c r="D19" s="22">
        <v>15</v>
      </c>
      <c r="E19" s="65" t="s">
        <v>168</v>
      </c>
      <c r="F19" s="168">
        <v>0.68500000000000005</v>
      </c>
      <c r="G19" s="29">
        <f t="shared" si="0"/>
        <v>10.28</v>
      </c>
    </row>
    <row r="20" spans="1:7" ht="18" customHeight="1" x14ac:dyDescent="0.25">
      <c r="A20" s="163" t="s">
        <v>420</v>
      </c>
      <c r="B20" s="20" t="s">
        <v>161</v>
      </c>
      <c r="C20" s="20" t="s">
        <v>162</v>
      </c>
      <c r="D20" s="22">
        <v>15</v>
      </c>
      <c r="E20" s="65" t="s">
        <v>169</v>
      </c>
      <c r="F20" s="168">
        <v>0.68500000000000005</v>
      </c>
      <c r="G20" s="29">
        <f t="shared" si="0"/>
        <v>10.28</v>
      </c>
    </row>
    <row r="21" spans="1:7" ht="18" customHeight="1" x14ac:dyDescent="0.25">
      <c r="A21" s="163" t="s">
        <v>473</v>
      </c>
      <c r="B21" s="20" t="s">
        <v>161</v>
      </c>
      <c r="C21" s="20" t="s">
        <v>162</v>
      </c>
      <c r="D21" s="22">
        <v>15</v>
      </c>
      <c r="E21" s="65" t="s">
        <v>170</v>
      </c>
      <c r="F21" s="168">
        <v>0.68500000000000005</v>
      </c>
      <c r="G21" s="29">
        <f t="shared" si="0"/>
        <v>10.28</v>
      </c>
    </row>
    <row r="22" spans="1:7" ht="18" customHeight="1" x14ac:dyDescent="0.25">
      <c r="A22" s="163" t="s">
        <v>474</v>
      </c>
      <c r="B22" s="20" t="s">
        <v>161</v>
      </c>
      <c r="C22" s="20" t="s">
        <v>171</v>
      </c>
      <c r="D22" s="22">
        <v>10</v>
      </c>
      <c r="E22" s="65" t="s">
        <v>172</v>
      </c>
      <c r="F22" s="168">
        <v>0.68500000000000005</v>
      </c>
      <c r="G22" s="29">
        <f t="shared" si="0"/>
        <v>6.85</v>
      </c>
    </row>
    <row r="23" spans="1:7" ht="18" customHeight="1" x14ac:dyDescent="0.25">
      <c r="A23" s="163" t="s">
        <v>428</v>
      </c>
      <c r="B23" s="20" t="s">
        <v>161</v>
      </c>
      <c r="C23" s="20" t="s">
        <v>162</v>
      </c>
      <c r="D23" s="22">
        <v>15</v>
      </c>
      <c r="E23" s="65" t="s">
        <v>173</v>
      </c>
      <c r="F23" s="168">
        <v>0.68500000000000005</v>
      </c>
      <c r="G23" s="29">
        <f t="shared" si="0"/>
        <v>10.28</v>
      </c>
    </row>
    <row r="24" spans="1:7" ht="18" customHeight="1" x14ac:dyDescent="0.25">
      <c r="A24" s="163" t="s">
        <v>475</v>
      </c>
      <c r="B24" s="20" t="s">
        <v>193</v>
      </c>
      <c r="C24" s="20" t="s">
        <v>194</v>
      </c>
      <c r="D24" s="22">
        <v>1</v>
      </c>
      <c r="E24" s="140" t="s">
        <v>174</v>
      </c>
      <c r="F24" s="168">
        <v>5.61</v>
      </c>
      <c r="G24" s="29">
        <f t="shared" si="0"/>
        <v>5.61</v>
      </c>
    </row>
    <row r="25" spans="1:7" ht="18" customHeight="1" x14ac:dyDescent="0.25">
      <c r="A25" s="163" t="s">
        <v>476</v>
      </c>
      <c r="B25" s="20" t="s">
        <v>116</v>
      </c>
      <c r="C25" s="20"/>
      <c r="D25" s="22">
        <v>15</v>
      </c>
      <c r="E25" s="68" t="s">
        <v>386</v>
      </c>
      <c r="F25" s="168">
        <v>1.4450000000000001</v>
      </c>
      <c r="G25" s="29">
        <f t="shared" si="0"/>
        <v>21.68</v>
      </c>
    </row>
    <row r="26" spans="1:7" ht="18" customHeight="1" x14ac:dyDescent="0.25">
      <c r="A26" s="165" t="s">
        <v>477</v>
      </c>
      <c r="B26" s="20" t="s">
        <v>180</v>
      </c>
      <c r="C26" s="27" t="s">
        <v>279</v>
      </c>
      <c r="D26" s="24">
        <v>2</v>
      </c>
      <c r="E26" s="68" t="s">
        <v>175</v>
      </c>
      <c r="F26" s="168">
        <v>10</v>
      </c>
      <c r="G26" s="29">
        <f t="shared" si="0"/>
        <v>20</v>
      </c>
    </row>
    <row r="27" spans="1:7" ht="18" customHeight="1" x14ac:dyDescent="0.25">
      <c r="A27" s="163" t="s">
        <v>478</v>
      </c>
      <c r="B27" s="20" t="s">
        <v>116</v>
      </c>
      <c r="C27" s="20"/>
      <c r="D27" s="22">
        <v>3</v>
      </c>
      <c r="E27" s="65" t="s">
        <v>176</v>
      </c>
      <c r="F27" s="168">
        <v>0.52</v>
      </c>
      <c r="G27" s="29">
        <f t="shared" si="0"/>
        <v>1.56</v>
      </c>
    </row>
    <row r="28" spans="1:7" ht="18" customHeight="1" x14ac:dyDescent="0.25">
      <c r="A28" s="163" t="s">
        <v>479</v>
      </c>
      <c r="B28" s="20" t="s">
        <v>180</v>
      </c>
      <c r="C28" s="20" t="s">
        <v>177</v>
      </c>
      <c r="D28" s="22">
        <v>2</v>
      </c>
      <c r="E28" s="65" t="s">
        <v>178</v>
      </c>
      <c r="F28" s="168">
        <v>1.49</v>
      </c>
      <c r="G28" s="29">
        <f t="shared" si="0"/>
        <v>2.98</v>
      </c>
    </row>
    <row r="29" spans="1:7" ht="18" customHeight="1" x14ac:dyDescent="0.25">
      <c r="A29" s="163" t="s">
        <v>480</v>
      </c>
      <c r="B29" s="23" t="s">
        <v>179</v>
      </c>
      <c r="C29" s="23" t="s">
        <v>148</v>
      </c>
      <c r="D29" s="24">
        <v>5</v>
      </c>
      <c r="E29" s="66" t="s">
        <v>195</v>
      </c>
      <c r="F29" s="168">
        <v>7.6</v>
      </c>
      <c r="G29" s="29">
        <f t="shared" si="0"/>
        <v>38</v>
      </c>
    </row>
    <row r="30" spans="1:7" ht="18" customHeight="1" x14ac:dyDescent="0.25">
      <c r="A30" s="163" t="s">
        <v>481</v>
      </c>
      <c r="B30" s="20" t="s">
        <v>193</v>
      </c>
      <c r="C30" s="27" t="s">
        <v>280</v>
      </c>
      <c r="D30" s="22">
        <v>3</v>
      </c>
      <c r="E30" s="67" t="s">
        <v>181</v>
      </c>
      <c r="F30" s="168">
        <v>3</v>
      </c>
      <c r="G30" s="29">
        <f t="shared" si="0"/>
        <v>9</v>
      </c>
    </row>
    <row r="31" spans="1:7" ht="18" customHeight="1" x14ac:dyDescent="0.25">
      <c r="A31" s="165" t="s">
        <v>482</v>
      </c>
      <c r="B31" s="20" t="s">
        <v>180</v>
      </c>
      <c r="C31" s="20"/>
      <c r="D31" s="22">
        <v>20</v>
      </c>
      <c r="E31" s="65" t="s">
        <v>182</v>
      </c>
      <c r="F31" s="169">
        <v>0.85</v>
      </c>
      <c r="G31" s="29">
        <f t="shared" si="0"/>
        <v>17</v>
      </c>
    </row>
    <row r="32" spans="1:7" ht="18" customHeight="1" x14ac:dyDescent="0.25">
      <c r="A32" s="163" t="s">
        <v>416</v>
      </c>
      <c r="B32" s="20" t="s">
        <v>116</v>
      </c>
      <c r="C32" s="20"/>
      <c r="D32" s="22">
        <v>3</v>
      </c>
      <c r="E32" s="68" t="s">
        <v>301</v>
      </c>
      <c r="F32" s="168">
        <v>5.38</v>
      </c>
      <c r="G32" s="29">
        <f t="shared" si="0"/>
        <v>16.14</v>
      </c>
    </row>
    <row r="33" spans="1:7" ht="18" customHeight="1" x14ac:dyDescent="0.25">
      <c r="A33" s="163" t="s">
        <v>451</v>
      </c>
      <c r="B33" s="20" t="s">
        <v>116</v>
      </c>
      <c r="C33" s="20"/>
      <c r="D33" s="22">
        <v>8</v>
      </c>
      <c r="E33" s="65" t="s">
        <v>183</v>
      </c>
      <c r="F33" s="168">
        <v>2.16</v>
      </c>
      <c r="G33" s="29">
        <f t="shared" si="0"/>
        <v>17.28</v>
      </c>
    </row>
    <row r="34" spans="1:7" ht="18" customHeight="1" x14ac:dyDescent="0.25">
      <c r="A34" s="163" t="s">
        <v>453</v>
      </c>
      <c r="B34" s="20" t="s">
        <v>116</v>
      </c>
      <c r="C34" s="20"/>
      <c r="D34" s="22">
        <v>2</v>
      </c>
      <c r="E34" s="65" t="s">
        <v>184</v>
      </c>
      <c r="F34" s="168">
        <v>2.16</v>
      </c>
      <c r="G34" s="29">
        <f t="shared" si="0"/>
        <v>4.32</v>
      </c>
    </row>
    <row r="35" spans="1:7" ht="18" customHeight="1" x14ac:dyDescent="0.25">
      <c r="A35" s="163" t="s">
        <v>429</v>
      </c>
      <c r="B35" s="20" t="s">
        <v>193</v>
      </c>
      <c r="C35" s="20" t="s">
        <v>196</v>
      </c>
      <c r="D35" s="22">
        <v>1</v>
      </c>
      <c r="E35" s="65" t="s">
        <v>197</v>
      </c>
      <c r="F35" s="168">
        <v>5.7169999999999996</v>
      </c>
      <c r="G35" s="29">
        <f t="shared" si="0"/>
        <v>5.72</v>
      </c>
    </row>
    <row r="36" spans="1:7" ht="18" customHeight="1" x14ac:dyDescent="0.25">
      <c r="A36" s="163" t="s">
        <v>430</v>
      </c>
      <c r="B36" s="20" t="s">
        <v>193</v>
      </c>
      <c r="C36" s="20" t="s">
        <v>196</v>
      </c>
      <c r="D36" s="22">
        <v>1</v>
      </c>
      <c r="E36" s="65" t="s">
        <v>198</v>
      </c>
      <c r="F36" s="168">
        <v>12.113</v>
      </c>
      <c r="G36" s="29">
        <f t="shared" si="0"/>
        <v>12.11</v>
      </c>
    </row>
    <row r="37" spans="1:7" s="3" customFormat="1" ht="18" customHeight="1" x14ac:dyDescent="0.25">
      <c r="A37" s="163" t="s">
        <v>483</v>
      </c>
      <c r="B37" s="46" t="s">
        <v>180</v>
      </c>
      <c r="C37" s="46"/>
      <c r="D37" s="47">
        <v>5</v>
      </c>
      <c r="E37" s="69" t="s">
        <v>185</v>
      </c>
      <c r="F37" s="170">
        <v>1.3939999999999999</v>
      </c>
      <c r="G37" s="29">
        <f t="shared" si="0"/>
        <v>6.97</v>
      </c>
    </row>
    <row r="38" spans="1:7" ht="18" customHeight="1" x14ac:dyDescent="0.25">
      <c r="A38" s="163" t="s">
        <v>484</v>
      </c>
      <c r="B38" s="20" t="s">
        <v>186</v>
      </c>
      <c r="C38" s="27" t="s">
        <v>281</v>
      </c>
      <c r="D38" s="22">
        <v>1</v>
      </c>
      <c r="E38" s="65" t="s">
        <v>187</v>
      </c>
      <c r="F38" s="168">
        <v>5.0999999999999996</v>
      </c>
      <c r="G38" s="29">
        <f t="shared" si="0"/>
        <v>5.0999999999999996</v>
      </c>
    </row>
    <row r="39" spans="1:7" ht="18" customHeight="1" x14ac:dyDescent="0.25">
      <c r="A39" s="163" t="s">
        <v>485</v>
      </c>
      <c r="B39" s="20" t="s">
        <v>116</v>
      </c>
      <c r="C39" s="20"/>
      <c r="D39" s="22">
        <v>5</v>
      </c>
      <c r="E39" s="65" t="s">
        <v>302</v>
      </c>
      <c r="F39" s="168">
        <v>1.0900000000000001</v>
      </c>
      <c r="G39" s="29">
        <f t="shared" si="0"/>
        <v>5.45</v>
      </c>
    </row>
    <row r="40" spans="1:7" ht="18" customHeight="1" x14ac:dyDescent="0.25">
      <c r="A40" s="163" t="s">
        <v>486</v>
      </c>
      <c r="B40" s="20" t="s">
        <v>193</v>
      </c>
      <c r="C40" s="20"/>
      <c r="D40" s="22">
        <v>2</v>
      </c>
      <c r="E40" s="65" t="s">
        <v>188</v>
      </c>
      <c r="F40" s="168">
        <v>2.35</v>
      </c>
      <c r="G40" s="29">
        <f t="shared" si="0"/>
        <v>4.7</v>
      </c>
    </row>
    <row r="41" spans="1:7" ht="18" customHeight="1" x14ac:dyDescent="0.25">
      <c r="A41" s="163" t="s">
        <v>487</v>
      </c>
      <c r="B41" s="20" t="s">
        <v>193</v>
      </c>
      <c r="C41" s="23" t="s">
        <v>226</v>
      </c>
      <c r="D41" s="24">
        <v>1</v>
      </c>
      <c r="E41" s="68" t="s">
        <v>227</v>
      </c>
      <c r="F41" s="168">
        <v>2.59</v>
      </c>
      <c r="G41" s="29">
        <f t="shared" si="0"/>
        <v>2.59</v>
      </c>
    </row>
    <row r="42" spans="1:7" ht="18" customHeight="1" x14ac:dyDescent="0.25">
      <c r="A42" s="163" t="s">
        <v>488</v>
      </c>
      <c r="B42" s="20" t="s">
        <v>193</v>
      </c>
      <c r="C42" s="20"/>
      <c r="D42" s="22">
        <v>3</v>
      </c>
      <c r="E42" s="65" t="s">
        <v>189</v>
      </c>
      <c r="F42" s="168">
        <v>0.93300000000000005</v>
      </c>
      <c r="G42" s="29">
        <f t="shared" si="0"/>
        <v>2.8</v>
      </c>
    </row>
    <row r="43" spans="1:7" ht="18" customHeight="1" x14ac:dyDescent="0.25">
      <c r="A43" s="163" t="s">
        <v>489</v>
      </c>
      <c r="B43" s="20" t="s">
        <v>193</v>
      </c>
      <c r="C43" s="20" t="s">
        <v>263</v>
      </c>
      <c r="D43" s="22">
        <v>5</v>
      </c>
      <c r="E43" s="65" t="s">
        <v>190</v>
      </c>
      <c r="F43" s="168">
        <f>0.85</f>
        <v>0.85</v>
      </c>
      <c r="G43" s="29">
        <f t="shared" si="0"/>
        <v>4.25</v>
      </c>
    </row>
    <row r="44" spans="1:7" ht="18" customHeight="1" x14ac:dyDescent="0.25">
      <c r="A44" s="163" t="s">
        <v>490</v>
      </c>
      <c r="B44" s="20" t="s">
        <v>193</v>
      </c>
      <c r="C44" s="20"/>
      <c r="D44" s="22">
        <v>1</v>
      </c>
      <c r="E44" s="65" t="s">
        <v>199</v>
      </c>
      <c r="F44" s="168">
        <v>1.8</v>
      </c>
      <c r="G44" s="29">
        <f t="shared" si="0"/>
        <v>1.8</v>
      </c>
    </row>
    <row r="45" spans="1:7" ht="18" customHeight="1" x14ac:dyDescent="0.25">
      <c r="A45" s="163" t="s">
        <v>491</v>
      </c>
      <c r="B45" s="20" t="s">
        <v>193</v>
      </c>
      <c r="C45" s="20"/>
      <c r="D45" s="22">
        <v>1</v>
      </c>
      <c r="E45" s="65" t="s">
        <v>200</v>
      </c>
      <c r="F45" s="168">
        <v>1.8</v>
      </c>
      <c r="G45" s="29">
        <f t="shared" si="0"/>
        <v>1.8</v>
      </c>
    </row>
    <row r="46" spans="1:7" s="3" customFormat="1" ht="18" customHeight="1" x14ac:dyDescent="0.25">
      <c r="A46" s="165" t="s">
        <v>492</v>
      </c>
      <c r="B46" s="46" t="s">
        <v>180</v>
      </c>
      <c r="C46" s="46" t="s">
        <v>287</v>
      </c>
      <c r="D46" s="141">
        <v>3</v>
      </c>
      <c r="E46" s="142" t="s">
        <v>387</v>
      </c>
      <c r="F46" s="171">
        <v>1.2</v>
      </c>
      <c r="G46" s="29">
        <f t="shared" si="0"/>
        <v>3.6</v>
      </c>
    </row>
    <row r="47" spans="1:7" s="3" customFormat="1" ht="18" customHeight="1" x14ac:dyDescent="0.25">
      <c r="A47" s="165" t="s">
        <v>493</v>
      </c>
      <c r="B47" s="46" t="s">
        <v>180</v>
      </c>
      <c r="C47" s="46" t="s">
        <v>287</v>
      </c>
      <c r="D47" s="141">
        <v>3</v>
      </c>
      <c r="E47" s="142" t="s">
        <v>388</v>
      </c>
      <c r="F47" s="171">
        <v>1.2</v>
      </c>
      <c r="G47" s="29">
        <f t="shared" si="0"/>
        <v>3.6</v>
      </c>
    </row>
    <row r="48" spans="1:7" s="3" customFormat="1" ht="18" customHeight="1" x14ac:dyDescent="0.25">
      <c r="A48" s="165" t="s">
        <v>494</v>
      </c>
      <c r="B48" s="46" t="s">
        <v>180</v>
      </c>
      <c r="C48" s="46" t="s">
        <v>287</v>
      </c>
      <c r="D48" s="141">
        <v>2</v>
      </c>
      <c r="E48" s="142" t="s">
        <v>389</v>
      </c>
      <c r="F48" s="171">
        <v>1.2</v>
      </c>
      <c r="G48" s="29">
        <f t="shared" si="0"/>
        <v>2.4</v>
      </c>
    </row>
    <row r="49" spans="1:8" s="3" customFormat="1" ht="18" customHeight="1" x14ac:dyDescent="0.25">
      <c r="A49" s="165" t="s">
        <v>495</v>
      </c>
      <c r="B49" s="46" t="s">
        <v>180</v>
      </c>
      <c r="C49" s="46" t="s">
        <v>287</v>
      </c>
      <c r="D49" s="141">
        <v>2</v>
      </c>
      <c r="E49" s="142" t="s">
        <v>390</v>
      </c>
      <c r="F49" s="171">
        <v>1.2</v>
      </c>
      <c r="G49" s="29">
        <f t="shared" si="0"/>
        <v>2.4</v>
      </c>
    </row>
    <row r="50" spans="1:8" ht="18" customHeight="1" x14ac:dyDescent="0.25">
      <c r="A50" s="165" t="s">
        <v>496</v>
      </c>
      <c r="B50" s="20" t="s">
        <v>116</v>
      </c>
      <c r="C50" s="20"/>
      <c r="D50" s="22">
        <v>50</v>
      </c>
      <c r="E50" s="67" t="s">
        <v>191</v>
      </c>
      <c r="F50" s="169">
        <f>0.04</f>
        <v>0.04</v>
      </c>
      <c r="G50" s="29">
        <f t="shared" si="0"/>
        <v>2</v>
      </c>
    </row>
    <row r="51" spans="1:8" ht="18" customHeight="1" thickBot="1" x14ac:dyDescent="0.3">
      <c r="A51" s="176" t="s">
        <v>497</v>
      </c>
      <c r="B51" s="177" t="s">
        <v>116</v>
      </c>
      <c r="C51" s="70"/>
      <c r="D51" s="71">
        <v>2</v>
      </c>
      <c r="E51" s="178" t="s">
        <v>303</v>
      </c>
      <c r="F51" s="172">
        <f>13.24</f>
        <v>13.24</v>
      </c>
      <c r="G51" s="29">
        <f t="shared" si="0"/>
        <v>26.48</v>
      </c>
    </row>
    <row r="52" spans="1:8" ht="15.75" x14ac:dyDescent="0.25">
      <c r="E52" s="162" t="s">
        <v>274</v>
      </c>
      <c r="F52" s="33"/>
      <c r="G52" s="85">
        <f>ROUND(SUM(G3:G51),2)</f>
        <v>411.72</v>
      </c>
    </row>
    <row r="53" spans="1:8" ht="15.75" x14ac:dyDescent="0.25">
      <c r="E53" s="34" t="s">
        <v>275</v>
      </c>
      <c r="F53" s="30"/>
      <c r="G53" s="31">
        <f>ROUND((+G52*22%),2)</f>
        <v>90.58</v>
      </c>
    </row>
    <row r="54" spans="1:8" ht="16.5" thickBot="1" x14ac:dyDescent="0.3">
      <c r="E54" s="35" t="s">
        <v>49</v>
      </c>
      <c r="F54" s="36"/>
      <c r="G54" s="32">
        <f>ROUND((G52+G53),2)</f>
        <v>502.3</v>
      </c>
    </row>
    <row r="55" spans="1:8" ht="15.75" x14ac:dyDescent="0.25">
      <c r="E55" s="87" t="s">
        <v>283</v>
      </c>
      <c r="F55" s="88"/>
      <c r="G55" s="89">
        <f>+ROUND((G52*5%),2)</f>
        <v>20.59</v>
      </c>
    </row>
    <row r="56" spans="1:8" ht="16.5" thickBot="1" x14ac:dyDescent="0.3">
      <c r="E56" s="90" t="s">
        <v>285</v>
      </c>
      <c r="F56" s="92"/>
      <c r="G56" s="91">
        <f>ROUND((+G52-G55),2)</f>
        <v>391.13</v>
      </c>
    </row>
    <row r="57" spans="1:8" ht="15.75" x14ac:dyDescent="0.25">
      <c r="E57" s="143" t="s">
        <v>284</v>
      </c>
      <c r="F57" s="144" t="s">
        <v>462</v>
      </c>
      <c r="G57" s="133">
        <f>ROUND((+G56*3%),2)</f>
        <v>11.73</v>
      </c>
    </row>
    <row r="58" spans="1:8" ht="15.75" x14ac:dyDescent="0.25">
      <c r="E58" s="145" t="s">
        <v>285</v>
      </c>
      <c r="F58" s="146"/>
      <c r="G58" s="135">
        <f>ROUND((+G56-G57),2)</f>
        <v>379.4</v>
      </c>
      <c r="H58" s="4"/>
    </row>
    <row r="59" spans="1:8" ht="15.75" x14ac:dyDescent="0.25">
      <c r="E59" s="145" t="s">
        <v>275</v>
      </c>
      <c r="F59" s="146"/>
      <c r="G59" s="135">
        <f>ROUND((+G58*22%),2)</f>
        <v>83.47</v>
      </c>
    </row>
    <row r="60" spans="1:8" ht="16.5" thickBot="1" x14ac:dyDescent="0.3">
      <c r="E60" s="147" t="s">
        <v>49</v>
      </c>
      <c r="F60" s="148"/>
      <c r="G60" s="134">
        <f>ROUND(SUM(G58:G59),2)</f>
        <v>462.87</v>
      </c>
    </row>
    <row r="61" spans="1:8" x14ac:dyDescent="0.25">
      <c r="F61" s="4"/>
      <c r="G61" s="4"/>
    </row>
    <row r="62" spans="1:8" x14ac:dyDescent="0.25">
      <c r="F62" s="4"/>
      <c r="G62" s="4"/>
    </row>
    <row r="63" spans="1:8" x14ac:dyDescent="0.25">
      <c r="F63" s="4"/>
      <c r="G63" s="4"/>
    </row>
    <row r="64" spans="1:8" x14ac:dyDescent="0.25">
      <c r="F64" s="4"/>
      <c r="G64" s="4"/>
    </row>
    <row r="65" spans="6:7" x14ac:dyDescent="0.25">
      <c r="F65" s="4"/>
      <c r="G65" s="4"/>
    </row>
    <row r="66" spans="6:7" x14ac:dyDescent="0.25">
      <c r="F66" s="4"/>
      <c r="G66" s="4"/>
    </row>
    <row r="67" spans="6:7" x14ac:dyDescent="0.25">
      <c r="F67" s="4"/>
      <c r="G67" s="4"/>
    </row>
    <row r="68" spans="6:7" x14ac:dyDescent="0.25">
      <c r="F68" s="4"/>
      <c r="G68" s="4"/>
    </row>
    <row r="69" spans="6:7" x14ac:dyDescent="0.25">
      <c r="F69" s="4"/>
      <c r="G69" s="4"/>
    </row>
    <row r="70" spans="6:7" x14ac:dyDescent="0.25">
      <c r="F70" s="4"/>
      <c r="G70" s="4"/>
    </row>
    <row r="71" spans="6:7" x14ac:dyDescent="0.25">
      <c r="F71" s="4"/>
      <c r="G71" s="4"/>
    </row>
    <row r="72" spans="6:7" x14ac:dyDescent="0.25">
      <c r="F72" s="4"/>
      <c r="G72" s="4"/>
    </row>
    <row r="73" spans="6:7" x14ac:dyDescent="0.25">
      <c r="F73" s="4"/>
      <c r="G73" s="4"/>
    </row>
    <row r="74" spans="6:7" x14ac:dyDescent="0.25">
      <c r="F74" s="4"/>
      <c r="G74" s="4"/>
    </row>
    <row r="75" spans="6:7" x14ac:dyDescent="0.25">
      <c r="F75" s="4"/>
      <c r="G75" s="4"/>
    </row>
    <row r="76" spans="6:7" x14ac:dyDescent="0.25">
      <c r="F76" s="4"/>
      <c r="G76" s="4"/>
    </row>
    <row r="77" spans="6:7" x14ac:dyDescent="0.25">
      <c r="F77" s="4"/>
      <c r="G77" s="4"/>
    </row>
    <row r="78" spans="6:7" x14ac:dyDescent="0.25">
      <c r="F78" s="4"/>
      <c r="G78" s="4"/>
    </row>
    <row r="79" spans="6:7" x14ac:dyDescent="0.25">
      <c r="F79" s="4"/>
      <c r="G79" s="4"/>
    </row>
    <row r="80" spans="6:7" x14ac:dyDescent="0.25">
      <c r="F80" s="4"/>
      <c r="G80" s="4"/>
    </row>
    <row r="81" spans="6:7" x14ac:dyDescent="0.25">
      <c r="F81" s="4"/>
      <c r="G81" s="4"/>
    </row>
    <row r="82" spans="6:7" x14ac:dyDescent="0.25">
      <c r="F82" s="4"/>
      <c r="G82" s="4"/>
    </row>
    <row r="83" spans="6:7" x14ac:dyDescent="0.25">
      <c r="F83" s="4"/>
      <c r="G83" s="4"/>
    </row>
    <row r="84" spans="6:7" x14ac:dyDescent="0.25">
      <c r="F84" s="4"/>
      <c r="G84" s="4"/>
    </row>
    <row r="85" spans="6:7" x14ac:dyDescent="0.25">
      <c r="F85" s="4"/>
      <c r="G85" s="4"/>
    </row>
    <row r="86" spans="6:7" x14ac:dyDescent="0.25">
      <c r="F86" s="4"/>
      <c r="G86" s="4"/>
    </row>
    <row r="87" spans="6:7" x14ac:dyDescent="0.25">
      <c r="F87" s="4"/>
      <c r="G87" s="4"/>
    </row>
    <row r="88" spans="6:7" x14ac:dyDescent="0.25">
      <c r="F88" s="4"/>
      <c r="G88" s="4"/>
    </row>
    <row r="89" spans="6:7" x14ac:dyDescent="0.25">
      <c r="F89" s="4"/>
      <c r="G89" s="4"/>
    </row>
    <row r="90" spans="6:7" x14ac:dyDescent="0.25">
      <c r="F90" s="4"/>
      <c r="G90" s="4"/>
    </row>
    <row r="91" spans="6:7" x14ac:dyDescent="0.25">
      <c r="F91" s="4"/>
      <c r="G91" s="4"/>
    </row>
    <row r="92" spans="6:7" x14ac:dyDescent="0.25">
      <c r="F92" s="4"/>
      <c r="G92" s="4"/>
    </row>
    <row r="93" spans="6:7" x14ac:dyDescent="0.25">
      <c r="F93" s="4"/>
      <c r="G93" s="4"/>
    </row>
    <row r="94" spans="6:7" x14ac:dyDescent="0.25">
      <c r="F94" s="4"/>
      <c r="G94" s="4"/>
    </row>
    <row r="95" spans="6:7" x14ac:dyDescent="0.25">
      <c r="F95" s="4"/>
      <c r="G95" s="4"/>
    </row>
    <row r="96" spans="6:7" x14ac:dyDescent="0.25">
      <c r="F96" s="4"/>
      <c r="G96" s="4"/>
    </row>
    <row r="97" spans="6:7" x14ac:dyDescent="0.25">
      <c r="F97" s="4"/>
      <c r="G97" s="4"/>
    </row>
    <row r="98" spans="6:7" x14ac:dyDescent="0.25">
      <c r="F98" s="4"/>
      <c r="G98" s="4"/>
    </row>
    <row r="99" spans="6:7" x14ac:dyDescent="0.25">
      <c r="F99" s="4"/>
      <c r="G99" s="4"/>
    </row>
    <row r="100" spans="6:7" x14ac:dyDescent="0.25">
      <c r="F100" s="4"/>
      <c r="G100" s="4"/>
    </row>
    <row r="101" spans="6:7" x14ac:dyDescent="0.25">
      <c r="F101" s="4"/>
      <c r="G101" s="4"/>
    </row>
    <row r="102" spans="6:7" x14ac:dyDescent="0.25">
      <c r="F102" s="4"/>
      <c r="G102" s="4"/>
    </row>
    <row r="103" spans="6:7" x14ac:dyDescent="0.25">
      <c r="F103" s="4"/>
      <c r="G103" s="4"/>
    </row>
    <row r="104" spans="6:7" x14ac:dyDescent="0.25">
      <c r="F104" s="4"/>
      <c r="G104" s="4"/>
    </row>
    <row r="105" spans="6:7" x14ac:dyDescent="0.25">
      <c r="F105" s="4"/>
      <c r="G105" s="4"/>
    </row>
    <row r="106" spans="6:7" x14ac:dyDescent="0.25">
      <c r="F106" s="4"/>
      <c r="G106" s="4"/>
    </row>
    <row r="107" spans="6:7" x14ac:dyDescent="0.25">
      <c r="F107" s="4"/>
      <c r="G107" s="4"/>
    </row>
    <row r="108" spans="6:7" x14ac:dyDescent="0.25">
      <c r="F108" s="4"/>
      <c r="G108" s="4"/>
    </row>
    <row r="109" spans="6:7" x14ac:dyDescent="0.25">
      <c r="F109" s="4"/>
      <c r="G109" s="4"/>
    </row>
    <row r="110" spans="6:7" x14ac:dyDescent="0.25">
      <c r="F110" s="4"/>
      <c r="G110" s="4"/>
    </row>
    <row r="111" spans="6:7" x14ac:dyDescent="0.25">
      <c r="F111" s="4"/>
      <c r="G111" s="4"/>
    </row>
    <row r="112" spans="6:7" x14ac:dyDescent="0.25">
      <c r="F112" s="4"/>
      <c r="G112" s="4"/>
    </row>
    <row r="113" spans="6:7" x14ac:dyDescent="0.25">
      <c r="F113" s="4"/>
      <c r="G113" s="4"/>
    </row>
    <row r="114" spans="6:7" x14ac:dyDescent="0.25">
      <c r="F114" s="4"/>
      <c r="G114" s="4"/>
    </row>
    <row r="115" spans="6:7" x14ac:dyDescent="0.25">
      <c r="F115" s="4"/>
      <c r="G115" s="4"/>
    </row>
    <row r="116" spans="6:7" x14ac:dyDescent="0.25">
      <c r="F116" s="4"/>
      <c r="G116" s="4"/>
    </row>
    <row r="117" spans="6:7" x14ac:dyDescent="0.25">
      <c r="F117" s="4"/>
      <c r="G117" s="4"/>
    </row>
    <row r="118" spans="6:7" x14ac:dyDescent="0.25">
      <c r="F118" s="4"/>
      <c r="G118" s="4"/>
    </row>
    <row r="119" spans="6:7" x14ac:dyDescent="0.25">
      <c r="F119" s="4"/>
      <c r="G119" s="4"/>
    </row>
    <row r="120" spans="6:7" x14ac:dyDescent="0.25">
      <c r="F120" s="4"/>
      <c r="G120" s="4"/>
    </row>
    <row r="121" spans="6:7" x14ac:dyDescent="0.25">
      <c r="F121" s="4"/>
      <c r="G121" s="4"/>
    </row>
    <row r="122" spans="6:7" x14ac:dyDescent="0.25">
      <c r="F122" s="4"/>
      <c r="G122" s="4"/>
    </row>
    <row r="123" spans="6:7" x14ac:dyDescent="0.25">
      <c r="F123" s="4"/>
      <c r="G123" s="4"/>
    </row>
    <row r="124" spans="6:7" x14ac:dyDescent="0.25">
      <c r="F124" s="4"/>
      <c r="G124" s="4"/>
    </row>
    <row r="125" spans="6:7" x14ac:dyDescent="0.25">
      <c r="F125" s="4"/>
      <c r="G125" s="4"/>
    </row>
    <row r="126" spans="6:7" x14ac:dyDescent="0.25">
      <c r="F126" s="4"/>
      <c r="G126" s="4"/>
    </row>
    <row r="127" spans="6:7" x14ac:dyDescent="0.25">
      <c r="F127" s="4"/>
      <c r="G127" s="4"/>
    </row>
    <row r="128" spans="6:7" x14ac:dyDescent="0.25">
      <c r="F128" s="4"/>
      <c r="G128" s="4"/>
    </row>
    <row r="129" spans="6:7" x14ac:dyDescent="0.25">
      <c r="F129" s="4"/>
      <c r="G129" s="4"/>
    </row>
    <row r="130" spans="6:7" x14ac:dyDescent="0.25">
      <c r="F130" s="4"/>
      <c r="G130" s="4"/>
    </row>
    <row r="131" spans="6:7" x14ac:dyDescent="0.25">
      <c r="F131" s="4"/>
      <c r="G131" s="4"/>
    </row>
    <row r="132" spans="6:7" x14ac:dyDescent="0.25">
      <c r="F132" s="4"/>
      <c r="G132" s="4"/>
    </row>
    <row r="133" spans="6:7" x14ac:dyDescent="0.25">
      <c r="F133" s="4"/>
      <c r="G133" s="4"/>
    </row>
    <row r="134" spans="6:7" x14ac:dyDescent="0.25">
      <c r="F134" s="4"/>
      <c r="G134" s="4"/>
    </row>
    <row r="135" spans="6:7" x14ac:dyDescent="0.25">
      <c r="F135" s="4"/>
      <c r="G135" s="4"/>
    </row>
    <row r="136" spans="6:7" x14ac:dyDescent="0.25">
      <c r="F136" s="4"/>
      <c r="G136" s="4"/>
    </row>
    <row r="137" spans="6:7" x14ac:dyDescent="0.25">
      <c r="F137" s="4"/>
      <c r="G137" s="4"/>
    </row>
    <row r="138" spans="6:7" x14ac:dyDescent="0.25">
      <c r="F138" s="4"/>
      <c r="G138" s="4"/>
    </row>
    <row r="139" spans="6:7" x14ac:dyDescent="0.25">
      <c r="F139" s="4"/>
      <c r="G139" s="4"/>
    </row>
    <row r="140" spans="6:7" x14ac:dyDescent="0.25">
      <c r="F140" s="4"/>
      <c r="G140" s="4"/>
    </row>
    <row r="141" spans="6:7" x14ac:dyDescent="0.25">
      <c r="F141" s="4"/>
      <c r="G141" s="4"/>
    </row>
    <row r="142" spans="6:7" x14ac:dyDescent="0.25">
      <c r="F142" s="4"/>
      <c r="G142" s="4"/>
    </row>
    <row r="143" spans="6:7" x14ac:dyDescent="0.25">
      <c r="F143" s="4"/>
      <c r="G143" s="4"/>
    </row>
    <row r="144" spans="6:7" x14ac:dyDescent="0.25">
      <c r="F144" s="4"/>
      <c r="G144" s="4"/>
    </row>
    <row r="145" spans="6:7" x14ac:dyDescent="0.25">
      <c r="F145" s="4"/>
      <c r="G145" s="4"/>
    </row>
    <row r="146" spans="6:7" x14ac:dyDescent="0.25">
      <c r="F146" s="4"/>
      <c r="G146" s="4"/>
    </row>
    <row r="147" spans="6:7" x14ac:dyDescent="0.25">
      <c r="F147" s="4"/>
      <c r="G147" s="4"/>
    </row>
    <row r="148" spans="6:7" x14ac:dyDescent="0.25">
      <c r="F148" s="4"/>
      <c r="G148" s="4"/>
    </row>
    <row r="149" spans="6:7" x14ac:dyDescent="0.25">
      <c r="F149" s="4"/>
      <c r="G149" s="4"/>
    </row>
    <row r="150" spans="6:7" x14ac:dyDescent="0.25">
      <c r="F150" s="4"/>
      <c r="G150" s="4"/>
    </row>
    <row r="151" spans="6:7" x14ac:dyDescent="0.25">
      <c r="F151" s="4"/>
      <c r="G151" s="4"/>
    </row>
    <row r="152" spans="6:7" x14ac:dyDescent="0.25">
      <c r="F152" s="4"/>
      <c r="G152" s="4"/>
    </row>
    <row r="153" spans="6:7" x14ac:dyDescent="0.25">
      <c r="F153" s="4"/>
      <c r="G153" s="4"/>
    </row>
    <row r="154" spans="6:7" x14ac:dyDescent="0.25">
      <c r="F154" s="4"/>
      <c r="G154" s="4"/>
    </row>
    <row r="155" spans="6:7" x14ac:dyDescent="0.25">
      <c r="F155" s="4"/>
      <c r="G155" s="4"/>
    </row>
    <row r="156" spans="6:7" x14ac:dyDescent="0.25">
      <c r="F156" s="4"/>
      <c r="G156" s="4"/>
    </row>
    <row r="157" spans="6:7" x14ac:dyDescent="0.25">
      <c r="F157" s="4"/>
      <c r="G157" s="4"/>
    </row>
    <row r="158" spans="6:7" x14ac:dyDescent="0.25">
      <c r="F158" s="4"/>
      <c r="G158" s="4"/>
    </row>
    <row r="159" spans="6:7" x14ac:dyDescent="0.25">
      <c r="F159" s="4"/>
      <c r="G159" s="4"/>
    </row>
    <row r="160" spans="6:7" x14ac:dyDescent="0.25">
      <c r="F160" s="4"/>
      <c r="G160" s="4"/>
    </row>
    <row r="161" spans="6:7" x14ac:dyDescent="0.25">
      <c r="F161" s="4"/>
      <c r="G161" s="4"/>
    </row>
    <row r="162" spans="6:7" x14ac:dyDescent="0.25">
      <c r="F162" s="4"/>
      <c r="G162" s="4"/>
    </row>
    <row r="163" spans="6:7" x14ac:dyDescent="0.25">
      <c r="F163" s="4"/>
      <c r="G163" s="4"/>
    </row>
    <row r="164" spans="6:7" x14ac:dyDescent="0.25">
      <c r="F164" s="4"/>
      <c r="G164" s="4"/>
    </row>
    <row r="165" spans="6:7" x14ac:dyDescent="0.25">
      <c r="F165" s="4"/>
      <c r="G165" s="4"/>
    </row>
    <row r="166" spans="6:7" x14ac:dyDescent="0.25">
      <c r="F166" s="4"/>
      <c r="G166" s="4"/>
    </row>
    <row r="167" spans="6:7" x14ac:dyDescent="0.25">
      <c r="F167" s="4"/>
      <c r="G167" s="4"/>
    </row>
    <row r="168" spans="6:7" x14ac:dyDescent="0.25">
      <c r="F168" s="4"/>
      <c r="G168" s="4"/>
    </row>
    <row r="169" spans="6:7" x14ac:dyDescent="0.25">
      <c r="F169" s="4"/>
      <c r="G169" s="4"/>
    </row>
    <row r="170" spans="6:7" x14ac:dyDescent="0.25">
      <c r="F170" s="4"/>
      <c r="G170" s="4"/>
    </row>
    <row r="171" spans="6:7" x14ac:dyDescent="0.25">
      <c r="F171" s="4"/>
      <c r="G171" s="4"/>
    </row>
    <row r="172" spans="6:7" x14ac:dyDescent="0.25">
      <c r="F172" s="4"/>
      <c r="G172" s="4"/>
    </row>
    <row r="173" spans="6:7" x14ac:dyDescent="0.25">
      <c r="F173" s="4"/>
      <c r="G173" s="4"/>
    </row>
    <row r="174" spans="6:7" x14ac:dyDescent="0.25">
      <c r="F174" s="4"/>
      <c r="G174" s="4"/>
    </row>
    <row r="175" spans="6:7" x14ac:dyDescent="0.25">
      <c r="F175" s="4"/>
      <c r="G175" s="4"/>
    </row>
    <row r="176" spans="6:7" x14ac:dyDescent="0.25">
      <c r="F176" s="4"/>
      <c r="G176" s="4"/>
    </row>
    <row r="177" spans="6:7" x14ac:dyDescent="0.25">
      <c r="F177" s="4"/>
      <c r="G177" s="4"/>
    </row>
    <row r="178" spans="6:7" x14ac:dyDescent="0.25">
      <c r="F178" s="4"/>
      <c r="G178" s="4"/>
    </row>
    <row r="179" spans="6:7" x14ac:dyDescent="0.25">
      <c r="F179" s="4"/>
      <c r="G179" s="4"/>
    </row>
    <row r="180" spans="6:7" x14ac:dyDescent="0.25">
      <c r="F180" s="4"/>
      <c r="G180" s="4"/>
    </row>
    <row r="181" spans="6:7" x14ac:dyDescent="0.25">
      <c r="F181" s="4"/>
      <c r="G181" s="4"/>
    </row>
    <row r="182" spans="6:7" x14ac:dyDescent="0.25">
      <c r="F182" s="4"/>
      <c r="G182" s="4"/>
    </row>
    <row r="183" spans="6:7" x14ac:dyDescent="0.25">
      <c r="F183" s="4"/>
      <c r="G183" s="4"/>
    </row>
    <row r="184" spans="6:7" x14ac:dyDescent="0.25">
      <c r="F184" s="4"/>
      <c r="G184" s="4"/>
    </row>
    <row r="185" spans="6:7" x14ac:dyDescent="0.25">
      <c r="F185" s="4"/>
      <c r="G185" s="4"/>
    </row>
    <row r="186" spans="6:7" x14ac:dyDescent="0.25">
      <c r="F186" s="4"/>
      <c r="G186" s="4"/>
    </row>
    <row r="187" spans="6:7" x14ac:dyDescent="0.25">
      <c r="F187" s="4"/>
      <c r="G187" s="4"/>
    </row>
    <row r="188" spans="6:7" x14ac:dyDescent="0.25">
      <c r="F188" s="4"/>
      <c r="G188" s="4"/>
    </row>
    <row r="189" spans="6:7" x14ac:dyDescent="0.25">
      <c r="F189" s="4"/>
      <c r="G189" s="4"/>
    </row>
    <row r="190" spans="6:7" x14ac:dyDescent="0.25">
      <c r="F190" s="4"/>
      <c r="G190" s="4"/>
    </row>
    <row r="191" spans="6:7" x14ac:dyDescent="0.25">
      <c r="F191" s="4"/>
      <c r="G191" s="4"/>
    </row>
    <row r="192" spans="6:7" x14ac:dyDescent="0.25">
      <c r="F192" s="4"/>
      <c r="G192" s="4"/>
    </row>
    <row r="193" spans="6:7" x14ac:dyDescent="0.25">
      <c r="F193" s="4"/>
      <c r="G193" s="4"/>
    </row>
    <row r="194" spans="6:7" x14ac:dyDescent="0.25">
      <c r="F194" s="4"/>
      <c r="G194" s="4"/>
    </row>
    <row r="195" spans="6:7" x14ac:dyDescent="0.25">
      <c r="F195" s="4"/>
      <c r="G195" s="4"/>
    </row>
    <row r="196" spans="6:7" x14ac:dyDescent="0.25">
      <c r="F196" s="4"/>
      <c r="G196" s="4"/>
    </row>
    <row r="197" spans="6:7" x14ac:dyDescent="0.25">
      <c r="F197" s="4"/>
      <c r="G197" s="4"/>
    </row>
    <row r="198" spans="6:7" x14ac:dyDescent="0.25">
      <c r="F198" s="4"/>
      <c r="G198" s="4"/>
    </row>
    <row r="199" spans="6:7" x14ac:dyDescent="0.25">
      <c r="F199" s="4"/>
      <c r="G199" s="4"/>
    </row>
    <row r="200" spans="6:7" x14ac:dyDescent="0.25">
      <c r="F200" s="4"/>
      <c r="G200" s="4"/>
    </row>
    <row r="201" spans="6:7" x14ac:dyDescent="0.25">
      <c r="F201" s="4"/>
      <c r="G201" s="4"/>
    </row>
    <row r="202" spans="6:7" x14ac:dyDescent="0.25">
      <c r="F202" s="4"/>
      <c r="G202" s="4"/>
    </row>
    <row r="203" spans="6:7" x14ac:dyDescent="0.25">
      <c r="F203" s="4"/>
      <c r="G203" s="4"/>
    </row>
    <row r="204" spans="6:7" x14ac:dyDescent="0.25">
      <c r="F204" s="4"/>
      <c r="G204" s="4"/>
    </row>
    <row r="205" spans="6:7" x14ac:dyDescent="0.25">
      <c r="F205" s="4"/>
      <c r="G205" s="4"/>
    </row>
    <row r="206" spans="6:7" x14ac:dyDescent="0.25">
      <c r="F206" s="4"/>
      <c r="G206" s="4"/>
    </row>
    <row r="207" spans="6:7" x14ac:dyDescent="0.25">
      <c r="F207" s="4"/>
      <c r="G207" s="4"/>
    </row>
    <row r="208" spans="6:7" x14ac:dyDescent="0.25">
      <c r="F208" s="4"/>
      <c r="G208" s="4"/>
    </row>
    <row r="209" spans="6:7" x14ac:dyDescent="0.25">
      <c r="F209" s="4"/>
      <c r="G209" s="4"/>
    </row>
    <row r="210" spans="6:7" x14ac:dyDescent="0.25">
      <c r="F210" s="4"/>
      <c r="G210" s="4"/>
    </row>
    <row r="211" spans="6:7" x14ac:dyDescent="0.25">
      <c r="F211" s="4"/>
      <c r="G211" s="4"/>
    </row>
    <row r="212" spans="6:7" x14ac:dyDescent="0.25">
      <c r="F212" s="4"/>
      <c r="G212" s="4"/>
    </row>
    <row r="213" spans="6:7" x14ac:dyDescent="0.25">
      <c r="F213" s="4"/>
      <c r="G213" s="4"/>
    </row>
    <row r="214" spans="6:7" x14ac:dyDescent="0.25">
      <c r="F214" s="4"/>
      <c r="G214" s="4"/>
    </row>
    <row r="215" spans="6:7" x14ac:dyDescent="0.25">
      <c r="F215" s="4"/>
      <c r="G215" s="4"/>
    </row>
    <row r="216" spans="6:7" x14ac:dyDescent="0.25">
      <c r="F216" s="4"/>
      <c r="G216" s="4"/>
    </row>
    <row r="217" spans="6:7" x14ac:dyDescent="0.25">
      <c r="F217" s="4"/>
      <c r="G217" s="4"/>
    </row>
    <row r="218" spans="6:7" x14ac:dyDescent="0.25">
      <c r="F218" s="4"/>
      <c r="G218" s="4"/>
    </row>
    <row r="219" spans="6:7" x14ac:dyDescent="0.25">
      <c r="F219" s="4"/>
      <c r="G219" s="4"/>
    </row>
    <row r="220" spans="6:7" x14ac:dyDescent="0.25">
      <c r="F220" s="4"/>
      <c r="G220" s="4"/>
    </row>
    <row r="221" spans="6:7" x14ac:dyDescent="0.25">
      <c r="F221" s="4"/>
      <c r="G221" s="4"/>
    </row>
    <row r="222" spans="6:7" x14ac:dyDescent="0.25">
      <c r="F222" s="4"/>
      <c r="G222" s="4"/>
    </row>
    <row r="223" spans="6:7" x14ac:dyDescent="0.25">
      <c r="F223" s="4"/>
      <c r="G223" s="4"/>
    </row>
    <row r="224" spans="6:7" x14ac:dyDescent="0.25">
      <c r="F224" s="4"/>
      <c r="G224" s="4"/>
    </row>
    <row r="225" spans="6:7" x14ac:dyDescent="0.25">
      <c r="F225" s="4"/>
      <c r="G225" s="4"/>
    </row>
    <row r="226" spans="6:7" x14ac:dyDescent="0.25">
      <c r="F226" s="4"/>
      <c r="G226" s="4"/>
    </row>
    <row r="227" spans="6:7" x14ac:dyDescent="0.25">
      <c r="F227" s="4"/>
      <c r="G227" s="4"/>
    </row>
    <row r="228" spans="6:7" x14ac:dyDescent="0.25">
      <c r="F228" s="4"/>
      <c r="G228" s="4"/>
    </row>
    <row r="229" spans="6:7" x14ac:dyDescent="0.25">
      <c r="F229" s="4"/>
      <c r="G229" s="4"/>
    </row>
    <row r="230" spans="6:7" x14ac:dyDescent="0.25">
      <c r="F230" s="4"/>
      <c r="G230" s="4"/>
    </row>
    <row r="231" spans="6:7" x14ac:dyDescent="0.25">
      <c r="F231" s="4"/>
      <c r="G231" s="4"/>
    </row>
    <row r="232" spans="6:7" x14ac:dyDescent="0.25">
      <c r="F232" s="4"/>
      <c r="G232" s="4"/>
    </row>
    <row r="233" spans="6:7" x14ac:dyDescent="0.25">
      <c r="F233" s="4"/>
      <c r="G233" s="4"/>
    </row>
    <row r="234" spans="6:7" x14ac:dyDescent="0.25">
      <c r="F234" s="4"/>
      <c r="G234" s="4"/>
    </row>
    <row r="235" spans="6:7" x14ac:dyDescent="0.25">
      <c r="F235" s="4"/>
      <c r="G235" s="4"/>
    </row>
    <row r="236" spans="6:7" x14ac:dyDescent="0.25">
      <c r="F236" s="4"/>
      <c r="G236" s="4"/>
    </row>
    <row r="237" spans="6:7" x14ac:dyDescent="0.25">
      <c r="F237" s="4"/>
      <c r="G237" s="4"/>
    </row>
    <row r="238" spans="6:7" x14ac:dyDescent="0.25">
      <c r="F238" s="4"/>
      <c r="G238" s="4"/>
    </row>
    <row r="239" spans="6:7" x14ac:dyDescent="0.25">
      <c r="F239" s="4"/>
      <c r="G239" s="4"/>
    </row>
    <row r="240" spans="6:7" x14ac:dyDescent="0.25">
      <c r="F240" s="4"/>
      <c r="G240" s="4"/>
    </row>
    <row r="241" spans="6:7" x14ac:dyDescent="0.25">
      <c r="F241" s="4"/>
      <c r="G241" s="4"/>
    </row>
    <row r="242" spans="6:7" x14ac:dyDescent="0.25">
      <c r="F242" s="4"/>
      <c r="G242" s="4"/>
    </row>
    <row r="243" spans="6:7" x14ac:dyDescent="0.25">
      <c r="F243" s="4"/>
      <c r="G243" s="4"/>
    </row>
    <row r="244" spans="6:7" x14ac:dyDescent="0.25">
      <c r="F244" s="4"/>
      <c r="G244" s="4"/>
    </row>
    <row r="245" spans="6:7" x14ac:dyDescent="0.25">
      <c r="F245" s="4"/>
      <c r="G245" s="4"/>
    </row>
    <row r="246" spans="6:7" x14ac:dyDescent="0.25">
      <c r="F246" s="4"/>
      <c r="G246" s="4"/>
    </row>
    <row r="247" spans="6:7" x14ac:dyDescent="0.25">
      <c r="F247" s="4"/>
      <c r="G247" s="4"/>
    </row>
    <row r="248" spans="6:7" x14ac:dyDescent="0.25">
      <c r="F248" s="4"/>
      <c r="G248" s="4"/>
    </row>
    <row r="249" spans="6:7" x14ac:dyDescent="0.25">
      <c r="F249" s="4"/>
      <c r="G249" s="4"/>
    </row>
    <row r="250" spans="6:7" x14ac:dyDescent="0.25">
      <c r="F250" s="4"/>
      <c r="G250" s="4"/>
    </row>
    <row r="251" spans="6:7" x14ac:dyDescent="0.25">
      <c r="F251" s="4"/>
      <c r="G251" s="4"/>
    </row>
    <row r="252" spans="6:7" x14ac:dyDescent="0.25">
      <c r="F252" s="4"/>
      <c r="G252" s="4"/>
    </row>
    <row r="253" spans="6:7" x14ac:dyDescent="0.25">
      <c r="F253" s="4"/>
      <c r="G253" s="4"/>
    </row>
    <row r="254" spans="6:7" x14ac:dyDescent="0.25">
      <c r="F254" s="4"/>
      <c r="G254" s="4"/>
    </row>
    <row r="255" spans="6:7" x14ac:dyDescent="0.25">
      <c r="F255" s="4"/>
      <c r="G255" s="4"/>
    </row>
    <row r="256" spans="6:7" x14ac:dyDescent="0.25">
      <c r="F256" s="4"/>
      <c r="G256" s="4"/>
    </row>
    <row r="257" spans="6:7" x14ac:dyDescent="0.25">
      <c r="F257" s="4"/>
      <c r="G257" s="4"/>
    </row>
    <row r="258" spans="6:7" x14ac:dyDescent="0.25">
      <c r="F258" s="4"/>
      <c r="G258" s="4"/>
    </row>
    <row r="259" spans="6:7" x14ac:dyDescent="0.25">
      <c r="F259" s="4"/>
      <c r="G259" s="4"/>
    </row>
    <row r="260" spans="6:7" x14ac:dyDescent="0.25">
      <c r="F260" s="4"/>
      <c r="G260" s="4"/>
    </row>
    <row r="261" spans="6:7" x14ac:dyDescent="0.25">
      <c r="F261" s="4"/>
      <c r="G261" s="4"/>
    </row>
    <row r="262" spans="6:7" x14ac:dyDescent="0.25">
      <c r="F262" s="4"/>
      <c r="G262" s="4"/>
    </row>
    <row r="263" spans="6:7" x14ac:dyDescent="0.25">
      <c r="F263" s="4"/>
      <c r="G263" s="4"/>
    </row>
    <row r="264" spans="6:7" x14ac:dyDescent="0.25">
      <c r="F264" s="4"/>
      <c r="G264" s="4"/>
    </row>
    <row r="265" spans="6:7" x14ac:dyDescent="0.25">
      <c r="F265" s="4"/>
      <c r="G265" s="4"/>
    </row>
    <row r="266" spans="6:7" x14ac:dyDescent="0.25">
      <c r="F266" s="4"/>
      <c r="G266" s="4"/>
    </row>
    <row r="267" spans="6:7" x14ac:dyDescent="0.25">
      <c r="F267" s="4"/>
      <c r="G267" s="4"/>
    </row>
    <row r="268" spans="6:7" x14ac:dyDescent="0.25">
      <c r="F268" s="4"/>
      <c r="G268" s="4"/>
    </row>
    <row r="269" spans="6:7" x14ac:dyDescent="0.25">
      <c r="F269" s="4"/>
      <c r="G269" s="4"/>
    </row>
    <row r="270" spans="6:7" x14ac:dyDescent="0.25">
      <c r="F270" s="4"/>
      <c r="G270" s="4"/>
    </row>
    <row r="271" spans="6:7" x14ac:dyDescent="0.25">
      <c r="F271" s="4"/>
      <c r="G271" s="4"/>
    </row>
    <row r="272" spans="6:7" x14ac:dyDescent="0.25">
      <c r="F272" s="4"/>
      <c r="G272" s="4"/>
    </row>
    <row r="273" spans="6:7" x14ac:dyDescent="0.25">
      <c r="F273" s="4"/>
      <c r="G273" s="4"/>
    </row>
    <row r="274" spans="6:7" x14ac:dyDescent="0.25">
      <c r="F274" s="4"/>
      <c r="G274" s="4"/>
    </row>
    <row r="275" spans="6:7" x14ac:dyDescent="0.25">
      <c r="F275" s="4"/>
      <c r="G275" s="4"/>
    </row>
    <row r="276" spans="6:7" x14ac:dyDescent="0.25">
      <c r="F276" s="4"/>
      <c r="G276" s="4"/>
    </row>
    <row r="277" spans="6:7" x14ac:dyDescent="0.25">
      <c r="F277" s="4"/>
      <c r="G277" s="4"/>
    </row>
    <row r="278" spans="6:7" x14ac:dyDescent="0.25">
      <c r="F278" s="4"/>
      <c r="G278" s="4"/>
    </row>
    <row r="279" spans="6:7" x14ac:dyDescent="0.25">
      <c r="F279" s="4"/>
      <c r="G279" s="4"/>
    </row>
    <row r="280" spans="6:7" x14ac:dyDescent="0.25">
      <c r="F280" s="4"/>
      <c r="G280" s="4"/>
    </row>
    <row r="281" spans="6:7" x14ac:dyDescent="0.25">
      <c r="F281" s="4"/>
      <c r="G281" s="4"/>
    </row>
    <row r="282" spans="6:7" x14ac:dyDescent="0.25">
      <c r="F282" s="4"/>
      <c r="G282" s="4"/>
    </row>
    <row r="283" spans="6:7" x14ac:dyDescent="0.25">
      <c r="F283" s="4"/>
      <c r="G283" s="4"/>
    </row>
    <row r="284" spans="6:7" x14ac:dyDescent="0.25">
      <c r="F284" s="4"/>
      <c r="G284" s="4"/>
    </row>
    <row r="285" spans="6:7" x14ac:dyDescent="0.25">
      <c r="F285" s="4"/>
      <c r="G285" s="4"/>
    </row>
    <row r="286" spans="6:7" x14ac:dyDescent="0.25">
      <c r="F286" s="4"/>
      <c r="G286" s="4"/>
    </row>
    <row r="287" spans="6:7" x14ac:dyDescent="0.25">
      <c r="F287" s="4"/>
      <c r="G287" s="4"/>
    </row>
    <row r="288" spans="6:7" x14ac:dyDescent="0.25">
      <c r="F288" s="4"/>
      <c r="G288" s="4"/>
    </row>
    <row r="289" spans="6:7" x14ac:dyDescent="0.25">
      <c r="F289" s="4"/>
      <c r="G289" s="4"/>
    </row>
    <row r="290" spans="6:7" x14ac:dyDescent="0.25">
      <c r="F290" s="4"/>
      <c r="G290" s="4"/>
    </row>
    <row r="291" spans="6:7" x14ac:dyDescent="0.25">
      <c r="F291" s="4"/>
      <c r="G291" s="4"/>
    </row>
    <row r="292" spans="6:7" x14ac:dyDescent="0.25">
      <c r="F292" s="4"/>
      <c r="G292" s="4"/>
    </row>
    <row r="293" spans="6:7" x14ac:dyDescent="0.25">
      <c r="F293" s="4"/>
      <c r="G293" s="4"/>
    </row>
    <row r="294" spans="6:7" x14ac:dyDescent="0.25">
      <c r="F294" s="4"/>
      <c r="G294" s="4"/>
    </row>
    <row r="295" spans="6:7" x14ac:dyDescent="0.25">
      <c r="F295" s="4"/>
      <c r="G295" s="4"/>
    </row>
    <row r="296" spans="6:7" x14ac:dyDescent="0.25">
      <c r="F296" s="4"/>
      <c r="G296" s="4"/>
    </row>
    <row r="297" spans="6:7" x14ac:dyDescent="0.25">
      <c r="F297" s="4"/>
      <c r="G297" s="4"/>
    </row>
    <row r="298" spans="6:7" x14ac:dyDescent="0.25">
      <c r="F298" s="4"/>
      <c r="G298" s="4"/>
    </row>
    <row r="299" spans="6:7" x14ac:dyDescent="0.25">
      <c r="F299" s="4"/>
      <c r="G299" s="4"/>
    </row>
    <row r="300" spans="6:7" x14ac:dyDescent="0.25">
      <c r="F300" s="4"/>
      <c r="G300" s="4"/>
    </row>
    <row r="301" spans="6:7" x14ac:dyDescent="0.25">
      <c r="F301" s="4"/>
      <c r="G301" s="4"/>
    </row>
    <row r="302" spans="6:7" x14ac:dyDescent="0.25">
      <c r="F302" s="4"/>
      <c r="G302" s="4"/>
    </row>
    <row r="303" spans="6:7" x14ac:dyDescent="0.25">
      <c r="F303" s="4"/>
      <c r="G303" s="4"/>
    </row>
    <row r="304" spans="6:7" x14ac:dyDescent="0.25">
      <c r="F304" s="4"/>
      <c r="G304" s="4"/>
    </row>
    <row r="305" spans="6:7" x14ac:dyDescent="0.25">
      <c r="F305" s="4"/>
      <c r="G305" s="4"/>
    </row>
    <row r="306" spans="6:7" x14ac:dyDescent="0.25">
      <c r="F306" s="4"/>
      <c r="G306" s="4"/>
    </row>
    <row r="307" spans="6:7" x14ac:dyDescent="0.25">
      <c r="F307" s="4"/>
      <c r="G307" s="4"/>
    </row>
    <row r="308" spans="6:7" x14ac:dyDescent="0.25">
      <c r="F308" s="4"/>
      <c r="G308" s="4"/>
    </row>
    <row r="309" spans="6:7" x14ac:dyDescent="0.25">
      <c r="F309" s="4"/>
      <c r="G309" s="4"/>
    </row>
    <row r="310" spans="6:7" x14ac:dyDescent="0.25">
      <c r="F310" s="4"/>
      <c r="G310" s="4"/>
    </row>
    <row r="311" spans="6:7" x14ac:dyDescent="0.25">
      <c r="F311" s="4"/>
      <c r="G311" s="4"/>
    </row>
    <row r="312" spans="6:7" x14ac:dyDescent="0.25">
      <c r="F312" s="4"/>
      <c r="G312" s="4"/>
    </row>
    <row r="313" spans="6:7" x14ac:dyDescent="0.25">
      <c r="F313" s="4"/>
      <c r="G313" s="4"/>
    </row>
    <row r="314" spans="6:7" x14ac:dyDescent="0.25">
      <c r="F314" s="4"/>
      <c r="G314" s="4"/>
    </row>
    <row r="315" spans="6:7" x14ac:dyDescent="0.25">
      <c r="F315" s="4"/>
      <c r="G315" s="4"/>
    </row>
    <row r="316" spans="6:7" x14ac:dyDescent="0.25">
      <c r="F316" s="4"/>
      <c r="G316" s="4"/>
    </row>
    <row r="317" spans="6:7" x14ac:dyDescent="0.25">
      <c r="F317" s="4"/>
      <c r="G317" s="4"/>
    </row>
    <row r="318" spans="6:7" x14ac:dyDescent="0.25">
      <c r="F318" s="4"/>
      <c r="G318" s="4"/>
    </row>
    <row r="319" spans="6:7" x14ac:dyDescent="0.25">
      <c r="F319" s="4"/>
      <c r="G319" s="4"/>
    </row>
    <row r="320" spans="6:7" x14ac:dyDescent="0.25">
      <c r="F320" s="4"/>
      <c r="G320" s="4"/>
    </row>
    <row r="321" spans="6:7" x14ac:dyDescent="0.25">
      <c r="F321" s="4"/>
      <c r="G321" s="4"/>
    </row>
    <row r="322" spans="6:7" x14ac:dyDescent="0.25">
      <c r="F322" s="4"/>
      <c r="G322" s="4"/>
    </row>
    <row r="323" spans="6:7" x14ac:dyDescent="0.25">
      <c r="F323" s="4"/>
      <c r="G323" s="4"/>
    </row>
    <row r="324" spans="6:7" x14ac:dyDescent="0.25">
      <c r="F324" s="4"/>
      <c r="G324" s="4"/>
    </row>
    <row r="325" spans="6:7" x14ac:dyDescent="0.25">
      <c r="F325" s="4"/>
      <c r="G325" s="4"/>
    </row>
    <row r="326" spans="6:7" x14ac:dyDescent="0.25">
      <c r="F326" s="4"/>
      <c r="G326" s="4"/>
    </row>
    <row r="327" spans="6:7" x14ac:dyDescent="0.25">
      <c r="F327" s="4"/>
      <c r="G327" s="4"/>
    </row>
    <row r="328" spans="6:7" x14ac:dyDescent="0.25">
      <c r="F328" s="4"/>
      <c r="G328" s="4"/>
    </row>
    <row r="329" spans="6:7" x14ac:dyDescent="0.25">
      <c r="F329" s="4"/>
      <c r="G329" s="4"/>
    </row>
    <row r="330" spans="6:7" x14ac:dyDescent="0.25">
      <c r="F330" s="4"/>
      <c r="G330" s="4"/>
    </row>
    <row r="331" spans="6:7" x14ac:dyDescent="0.25">
      <c r="F331" s="4"/>
      <c r="G331" s="4"/>
    </row>
    <row r="332" spans="6:7" x14ac:dyDescent="0.25">
      <c r="F332" s="4"/>
      <c r="G332" s="4"/>
    </row>
    <row r="333" spans="6:7" x14ac:dyDescent="0.25">
      <c r="F333" s="4"/>
      <c r="G333" s="4"/>
    </row>
    <row r="334" spans="6:7" x14ac:dyDescent="0.25">
      <c r="F334" s="4"/>
      <c r="G334" s="4"/>
    </row>
    <row r="335" spans="6:7" x14ac:dyDescent="0.25">
      <c r="F335" s="4"/>
      <c r="G335" s="4"/>
    </row>
    <row r="336" spans="6:7" x14ac:dyDescent="0.25">
      <c r="F336" s="4"/>
      <c r="G336" s="4"/>
    </row>
    <row r="337" spans="6:7" x14ac:dyDescent="0.25">
      <c r="F337" s="4"/>
      <c r="G337" s="4"/>
    </row>
    <row r="338" spans="6:7" x14ac:dyDescent="0.25">
      <c r="F338" s="4"/>
      <c r="G338" s="4"/>
    </row>
    <row r="339" spans="6:7" x14ac:dyDescent="0.25">
      <c r="F339" s="4"/>
      <c r="G339" s="4"/>
    </row>
    <row r="340" spans="6:7" x14ac:dyDescent="0.25">
      <c r="F340" s="4"/>
      <c r="G340" s="4"/>
    </row>
    <row r="341" spans="6:7" x14ac:dyDescent="0.25">
      <c r="F341" s="4"/>
      <c r="G341" s="4"/>
    </row>
    <row r="342" spans="6:7" x14ac:dyDescent="0.25">
      <c r="F342" s="4"/>
      <c r="G342" s="4"/>
    </row>
    <row r="343" spans="6:7" x14ac:dyDescent="0.25">
      <c r="F343" s="4"/>
      <c r="G343" s="4"/>
    </row>
    <row r="344" spans="6:7" x14ac:dyDescent="0.25">
      <c r="F344" s="4"/>
      <c r="G344" s="4"/>
    </row>
    <row r="345" spans="6:7" x14ac:dyDescent="0.25">
      <c r="F345" s="4"/>
      <c r="G345" s="4"/>
    </row>
    <row r="346" spans="6:7" x14ac:dyDescent="0.25">
      <c r="F346" s="4"/>
      <c r="G346" s="4"/>
    </row>
    <row r="347" spans="6:7" x14ac:dyDescent="0.25">
      <c r="F347" s="4"/>
      <c r="G347" s="4"/>
    </row>
    <row r="348" spans="6:7" x14ac:dyDescent="0.25">
      <c r="F348" s="4"/>
      <c r="G348" s="4"/>
    </row>
    <row r="349" spans="6:7" x14ac:dyDescent="0.25">
      <c r="F349" s="4"/>
      <c r="G349" s="4"/>
    </row>
    <row r="350" spans="6:7" x14ac:dyDescent="0.25">
      <c r="F350" s="4"/>
      <c r="G350" s="4"/>
    </row>
    <row r="351" spans="6:7" x14ac:dyDescent="0.25">
      <c r="F351" s="4"/>
      <c r="G351" s="4"/>
    </row>
    <row r="352" spans="6:7" x14ac:dyDescent="0.25">
      <c r="F352" s="4"/>
      <c r="G352" s="4"/>
    </row>
    <row r="353" spans="6:7" x14ac:dyDescent="0.25">
      <c r="F353" s="4"/>
      <c r="G353" s="4"/>
    </row>
    <row r="354" spans="6:7" x14ac:dyDescent="0.25">
      <c r="F354" s="4"/>
      <c r="G354" s="4"/>
    </row>
    <row r="355" spans="6:7" x14ac:dyDescent="0.25">
      <c r="F355" s="4"/>
      <c r="G355" s="4"/>
    </row>
    <row r="356" spans="6:7" x14ac:dyDescent="0.25">
      <c r="F356" s="4"/>
      <c r="G356" s="4"/>
    </row>
    <row r="357" spans="6:7" x14ac:dyDescent="0.25">
      <c r="F357" s="4"/>
      <c r="G357" s="4"/>
    </row>
    <row r="358" spans="6:7" x14ac:dyDescent="0.25">
      <c r="F358" s="4"/>
      <c r="G358" s="4"/>
    </row>
    <row r="359" spans="6:7" x14ac:dyDescent="0.25">
      <c r="F359" s="4"/>
      <c r="G359" s="4"/>
    </row>
    <row r="360" spans="6:7" x14ac:dyDescent="0.25">
      <c r="F360" s="4"/>
      <c r="G360" s="4"/>
    </row>
    <row r="361" spans="6:7" x14ac:dyDescent="0.25">
      <c r="F361" s="4"/>
      <c r="G361" s="4"/>
    </row>
    <row r="362" spans="6:7" x14ac:dyDescent="0.25">
      <c r="F362" s="4"/>
      <c r="G362" s="4"/>
    </row>
    <row r="363" spans="6:7" x14ac:dyDescent="0.25">
      <c r="F363" s="4"/>
      <c r="G363" s="4"/>
    </row>
    <row r="364" spans="6:7" x14ac:dyDescent="0.25">
      <c r="F364" s="4"/>
      <c r="G364" s="4"/>
    </row>
    <row r="365" spans="6:7" x14ac:dyDescent="0.25">
      <c r="F365" s="4"/>
      <c r="G365" s="4"/>
    </row>
    <row r="366" spans="6:7" x14ac:dyDescent="0.25">
      <c r="F366" s="4"/>
      <c r="G366" s="4"/>
    </row>
    <row r="367" spans="6:7" x14ac:dyDescent="0.25">
      <c r="F367" s="4"/>
      <c r="G367" s="4"/>
    </row>
    <row r="368" spans="6:7" x14ac:dyDescent="0.25">
      <c r="F368" s="4"/>
      <c r="G368" s="4"/>
    </row>
    <row r="369" spans="6:7" x14ac:dyDescent="0.25">
      <c r="F369" s="4"/>
      <c r="G369" s="4"/>
    </row>
    <row r="370" spans="6:7" x14ac:dyDescent="0.25">
      <c r="F370" s="4"/>
      <c r="G370" s="4"/>
    </row>
    <row r="371" spans="6:7" x14ac:dyDescent="0.25">
      <c r="F371" s="4"/>
      <c r="G371" s="4"/>
    </row>
    <row r="372" spans="6:7" x14ac:dyDescent="0.25">
      <c r="F372" s="4"/>
      <c r="G372" s="4"/>
    </row>
    <row r="373" spans="6:7" x14ac:dyDescent="0.25">
      <c r="F373" s="4"/>
      <c r="G373" s="4"/>
    </row>
    <row r="374" spans="6:7" x14ac:dyDescent="0.25">
      <c r="F374" s="4"/>
      <c r="G374" s="4"/>
    </row>
    <row r="375" spans="6:7" x14ac:dyDescent="0.25">
      <c r="F375" s="4"/>
      <c r="G375" s="4"/>
    </row>
    <row r="376" spans="6:7" x14ac:dyDescent="0.25">
      <c r="F376" s="4"/>
      <c r="G376" s="4"/>
    </row>
    <row r="377" spans="6:7" x14ac:dyDescent="0.25">
      <c r="F377" s="4"/>
      <c r="G377" s="4"/>
    </row>
    <row r="378" spans="6:7" x14ac:dyDescent="0.25">
      <c r="F378" s="4"/>
      <c r="G378" s="4"/>
    </row>
    <row r="379" spans="6:7" x14ac:dyDescent="0.25">
      <c r="F379" s="4"/>
      <c r="G379" s="4"/>
    </row>
    <row r="380" spans="6:7" x14ac:dyDescent="0.25">
      <c r="F380" s="4"/>
      <c r="G380" s="4"/>
    </row>
    <row r="381" spans="6:7" x14ac:dyDescent="0.25">
      <c r="F381" s="4"/>
      <c r="G381" s="4"/>
    </row>
    <row r="382" spans="6:7" x14ac:dyDescent="0.25">
      <c r="F382" s="4"/>
      <c r="G382" s="4"/>
    </row>
    <row r="383" spans="6:7" x14ac:dyDescent="0.25">
      <c r="F383" s="4"/>
      <c r="G383" s="4"/>
    </row>
    <row r="384" spans="6:7" x14ac:dyDescent="0.25">
      <c r="F384" s="4"/>
      <c r="G384" s="4"/>
    </row>
    <row r="385" spans="6:7" x14ac:dyDescent="0.25">
      <c r="F385" s="4"/>
      <c r="G385" s="4"/>
    </row>
    <row r="386" spans="6:7" x14ac:dyDescent="0.25">
      <c r="F386" s="4"/>
      <c r="G386" s="4"/>
    </row>
    <row r="387" spans="6:7" x14ac:dyDescent="0.25">
      <c r="F387" s="4"/>
      <c r="G387" s="4"/>
    </row>
    <row r="388" spans="6:7" x14ac:dyDescent="0.25">
      <c r="F388" s="4"/>
      <c r="G388" s="4"/>
    </row>
    <row r="389" spans="6:7" x14ac:dyDescent="0.25">
      <c r="F389" s="4"/>
      <c r="G389" s="4"/>
    </row>
    <row r="390" spans="6:7" x14ac:dyDescent="0.25">
      <c r="F390" s="4"/>
      <c r="G390" s="4"/>
    </row>
    <row r="391" spans="6:7" x14ac:dyDescent="0.25">
      <c r="F391" s="4"/>
      <c r="G391" s="4"/>
    </row>
    <row r="392" spans="6:7" x14ac:dyDescent="0.25">
      <c r="F392" s="4"/>
      <c r="G392" s="4"/>
    </row>
    <row r="393" spans="6:7" x14ac:dyDescent="0.25">
      <c r="F393" s="4"/>
      <c r="G393" s="4"/>
    </row>
    <row r="394" spans="6:7" x14ac:dyDescent="0.25">
      <c r="F394" s="4"/>
      <c r="G394" s="4"/>
    </row>
    <row r="395" spans="6:7" x14ac:dyDescent="0.25">
      <c r="F395" s="4"/>
      <c r="G395" s="4"/>
    </row>
    <row r="396" spans="6:7" x14ac:dyDescent="0.25">
      <c r="F396" s="4"/>
      <c r="G396" s="4"/>
    </row>
    <row r="397" spans="6:7" x14ac:dyDescent="0.25">
      <c r="F397" s="4"/>
      <c r="G397" s="4"/>
    </row>
    <row r="398" spans="6:7" x14ac:dyDescent="0.25">
      <c r="F398" s="4"/>
      <c r="G398" s="4"/>
    </row>
    <row r="399" spans="6:7" x14ac:dyDescent="0.25">
      <c r="F399" s="4"/>
      <c r="G399" s="4"/>
    </row>
    <row r="400" spans="6:7" x14ac:dyDescent="0.25">
      <c r="F400" s="4"/>
      <c r="G400" s="4"/>
    </row>
    <row r="401" spans="6:7" x14ac:dyDescent="0.25">
      <c r="F401" s="4"/>
      <c r="G401" s="4"/>
    </row>
    <row r="402" spans="6:7" x14ac:dyDescent="0.25">
      <c r="F402" s="4"/>
      <c r="G402" s="4"/>
    </row>
    <row r="403" spans="6:7" x14ac:dyDescent="0.25">
      <c r="F403" s="4"/>
      <c r="G403" s="4"/>
    </row>
    <row r="404" spans="6:7" x14ac:dyDescent="0.25">
      <c r="F404" s="4"/>
      <c r="G404" s="4"/>
    </row>
    <row r="405" spans="6:7" x14ac:dyDescent="0.25">
      <c r="F405" s="4"/>
      <c r="G405" s="4"/>
    </row>
    <row r="406" spans="6:7" x14ac:dyDescent="0.25">
      <c r="F406" s="4"/>
      <c r="G406" s="4"/>
    </row>
    <row r="407" spans="6:7" x14ac:dyDescent="0.25">
      <c r="F407" s="4"/>
      <c r="G407" s="4"/>
    </row>
    <row r="408" spans="6:7" x14ac:dyDescent="0.25">
      <c r="F408" s="4"/>
      <c r="G408" s="4"/>
    </row>
    <row r="409" spans="6:7" x14ac:dyDescent="0.25">
      <c r="F409" s="4"/>
      <c r="G409" s="4"/>
    </row>
    <row r="410" spans="6:7" x14ac:dyDescent="0.25">
      <c r="F410" s="4"/>
      <c r="G410" s="4"/>
    </row>
    <row r="411" spans="6:7" x14ac:dyDescent="0.25">
      <c r="F411" s="4"/>
      <c r="G411" s="4"/>
    </row>
    <row r="412" spans="6:7" x14ac:dyDescent="0.25">
      <c r="F412" s="4"/>
      <c r="G412" s="4"/>
    </row>
    <row r="413" spans="6:7" x14ac:dyDescent="0.25">
      <c r="F413" s="4"/>
      <c r="G413" s="4"/>
    </row>
    <row r="414" spans="6:7" x14ac:dyDescent="0.25">
      <c r="F414" s="4"/>
      <c r="G414" s="4"/>
    </row>
    <row r="415" spans="6:7" x14ac:dyDescent="0.25">
      <c r="F415" s="4"/>
      <c r="G415" s="4"/>
    </row>
    <row r="416" spans="6:7" x14ac:dyDescent="0.25">
      <c r="F416" s="4"/>
      <c r="G416" s="4"/>
    </row>
    <row r="417" spans="6:7" x14ac:dyDescent="0.25">
      <c r="F417" s="4"/>
      <c r="G417" s="4"/>
    </row>
    <row r="418" spans="6:7" x14ac:dyDescent="0.25">
      <c r="F418" s="4"/>
      <c r="G418" s="4"/>
    </row>
    <row r="419" spans="6:7" x14ac:dyDescent="0.25">
      <c r="F419" s="4"/>
      <c r="G419" s="4"/>
    </row>
    <row r="420" spans="6:7" x14ac:dyDescent="0.25">
      <c r="F420" s="4"/>
      <c r="G420" s="4"/>
    </row>
    <row r="421" spans="6:7" x14ac:dyDescent="0.25">
      <c r="F421" s="4"/>
      <c r="G421" s="4"/>
    </row>
    <row r="422" spans="6:7" x14ac:dyDescent="0.25">
      <c r="F422" s="4"/>
      <c r="G422" s="4"/>
    </row>
    <row r="423" spans="6:7" x14ac:dyDescent="0.25">
      <c r="F423" s="4"/>
      <c r="G423" s="4"/>
    </row>
    <row r="424" spans="6:7" x14ac:dyDescent="0.25">
      <c r="F424" s="4"/>
      <c r="G424" s="4"/>
    </row>
    <row r="425" spans="6:7" x14ac:dyDescent="0.25">
      <c r="F425" s="4"/>
      <c r="G425" s="4"/>
    </row>
    <row r="426" spans="6:7" x14ac:dyDescent="0.25">
      <c r="F426" s="4"/>
      <c r="G426" s="4"/>
    </row>
    <row r="427" spans="6:7" x14ac:dyDescent="0.25">
      <c r="F427" s="4"/>
      <c r="G427" s="4"/>
    </row>
    <row r="428" spans="6:7" x14ac:dyDescent="0.25">
      <c r="F428" s="4"/>
      <c r="G428" s="4"/>
    </row>
    <row r="429" spans="6:7" x14ac:dyDescent="0.25">
      <c r="F429" s="4"/>
      <c r="G429" s="4"/>
    </row>
    <row r="430" spans="6:7" x14ac:dyDescent="0.25">
      <c r="F430" s="4"/>
      <c r="G430" s="4"/>
    </row>
    <row r="431" spans="6:7" x14ac:dyDescent="0.25">
      <c r="F431" s="4"/>
      <c r="G431" s="4"/>
    </row>
    <row r="432" spans="6:7" x14ac:dyDescent="0.25">
      <c r="F432" s="4"/>
      <c r="G432" s="4"/>
    </row>
    <row r="433" spans="6:7" x14ac:dyDescent="0.25">
      <c r="F433" s="4"/>
      <c r="G433" s="4"/>
    </row>
    <row r="434" spans="6:7" x14ac:dyDescent="0.25">
      <c r="F434" s="4"/>
      <c r="G434" s="4"/>
    </row>
    <row r="435" spans="6:7" x14ac:dyDescent="0.25">
      <c r="F435" s="4"/>
      <c r="G435" s="4"/>
    </row>
    <row r="436" spans="6:7" x14ac:dyDescent="0.25">
      <c r="F436" s="4"/>
      <c r="G436" s="4"/>
    </row>
    <row r="437" spans="6:7" x14ac:dyDescent="0.25">
      <c r="F437" s="4"/>
      <c r="G437" s="4"/>
    </row>
    <row r="438" spans="6:7" x14ac:dyDescent="0.25">
      <c r="F438" s="4"/>
      <c r="G438" s="4"/>
    </row>
    <row r="439" spans="6:7" x14ac:dyDescent="0.25">
      <c r="F439" s="4"/>
      <c r="G439" s="4"/>
    </row>
    <row r="440" spans="6:7" x14ac:dyDescent="0.25">
      <c r="F440" s="4"/>
      <c r="G440" s="4"/>
    </row>
    <row r="441" spans="6:7" x14ac:dyDescent="0.25">
      <c r="F441" s="4"/>
      <c r="G441" s="4"/>
    </row>
    <row r="442" spans="6:7" x14ac:dyDescent="0.25">
      <c r="F442" s="4"/>
      <c r="G442" s="4"/>
    </row>
    <row r="443" spans="6:7" x14ac:dyDescent="0.25">
      <c r="F443" s="4"/>
      <c r="G443" s="4"/>
    </row>
  </sheetData>
  <mergeCells count="2">
    <mergeCell ref="F1:G1"/>
    <mergeCell ref="A1:E1"/>
  </mergeCells>
  <phoneticPr fontId="4" type="noConversion"/>
  <pageMargins left="0.59055118110236227" right="0.59055118110236227" top="0.78740157480314965" bottom="0.78740157480314965" header="0.31496062992125984" footer="0.31496062992125984"/>
  <pageSetup paperSize="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49C8-2347-43D9-A63B-FF559290D567}">
  <sheetPr>
    <pageSetUpPr fitToPage="1"/>
  </sheetPr>
  <dimension ref="A1:H434"/>
  <sheetViews>
    <sheetView workbookViewId="0">
      <pane ySplit="1" topLeftCell="A39" activePane="bottomLeft" state="frozen"/>
      <selection pane="bottomLeft" activeCell="E12" sqref="E12"/>
    </sheetView>
  </sheetViews>
  <sheetFormatPr defaultRowHeight="15" x14ac:dyDescent="0.25"/>
  <cols>
    <col min="1" max="1" width="14.28515625" bestFit="1" customWidth="1"/>
    <col min="2" max="2" width="14.85546875" bestFit="1" customWidth="1"/>
    <col min="3" max="3" width="14.5703125" customWidth="1"/>
    <col min="4" max="4" width="11" style="2" bestFit="1" customWidth="1"/>
    <col min="5" max="5" width="69.5703125" bestFit="1" customWidth="1"/>
    <col min="6" max="6" width="19.85546875" bestFit="1" customWidth="1"/>
    <col min="7" max="7" width="15.140625" bestFit="1" customWidth="1"/>
  </cols>
  <sheetData>
    <row r="1" spans="1:7" s="3" customFormat="1" ht="27.75" customHeight="1" thickBot="1" x14ac:dyDescent="0.3">
      <c r="A1" s="278" t="s">
        <v>56</v>
      </c>
      <c r="B1" s="279"/>
      <c r="C1" s="279"/>
      <c r="D1" s="279"/>
      <c r="E1" s="280"/>
      <c r="F1" s="277" t="s">
        <v>277</v>
      </c>
      <c r="G1" s="276"/>
    </row>
    <row r="2" spans="1:7" s="1" customFormat="1" ht="75" x14ac:dyDescent="0.25">
      <c r="A2" s="252" t="s">
        <v>414</v>
      </c>
      <c r="B2" s="254" t="s">
        <v>0</v>
      </c>
      <c r="C2" s="254" t="s">
        <v>1</v>
      </c>
      <c r="D2" s="254" t="s">
        <v>2</v>
      </c>
      <c r="E2" s="255" t="s">
        <v>555</v>
      </c>
      <c r="F2" s="253" t="s">
        <v>3</v>
      </c>
      <c r="G2" s="255" t="s">
        <v>4</v>
      </c>
    </row>
    <row r="3" spans="1:7" s="5" customFormat="1" ht="18" customHeight="1" x14ac:dyDescent="0.25">
      <c r="A3" s="163" t="s">
        <v>498</v>
      </c>
      <c r="B3" s="183" t="s">
        <v>116</v>
      </c>
      <c r="C3" s="183"/>
      <c r="D3" s="184">
        <v>20</v>
      </c>
      <c r="E3" s="193" t="s">
        <v>397</v>
      </c>
      <c r="F3" s="168">
        <v>0.93</v>
      </c>
      <c r="G3" s="29">
        <f t="shared" ref="G3:G58" si="0">ROUND((+F3*D3),2)</f>
        <v>18.600000000000001</v>
      </c>
    </row>
    <row r="4" spans="1:7" ht="18" customHeight="1" x14ac:dyDescent="0.25">
      <c r="A4" s="163" t="s">
        <v>499</v>
      </c>
      <c r="B4" s="183" t="s">
        <v>116</v>
      </c>
      <c r="C4" s="183"/>
      <c r="D4" s="184">
        <v>10</v>
      </c>
      <c r="E4" s="193" t="s">
        <v>117</v>
      </c>
      <c r="F4" s="168">
        <v>1.8</v>
      </c>
      <c r="G4" s="29">
        <f t="shared" si="0"/>
        <v>18</v>
      </c>
    </row>
    <row r="5" spans="1:7" ht="18" customHeight="1" x14ac:dyDescent="0.25">
      <c r="A5" s="163" t="s">
        <v>417</v>
      </c>
      <c r="B5" s="183" t="s">
        <v>116</v>
      </c>
      <c r="C5" s="183"/>
      <c r="D5" s="184">
        <v>5</v>
      </c>
      <c r="E5" s="193" t="s">
        <v>118</v>
      </c>
      <c r="F5" s="168">
        <v>4.8</v>
      </c>
      <c r="G5" s="29">
        <f t="shared" si="0"/>
        <v>24</v>
      </c>
    </row>
    <row r="6" spans="1:7" ht="18" customHeight="1" x14ac:dyDescent="0.25">
      <c r="A6" s="163" t="s">
        <v>481</v>
      </c>
      <c r="B6" s="183" t="s">
        <v>120</v>
      </c>
      <c r="C6" s="27" t="s">
        <v>280</v>
      </c>
      <c r="D6" s="11">
        <v>2</v>
      </c>
      <c r="E6" s="82" t="s">
        <v>398</v>
      </c>
      <c r="F6" s="168">
        <f>3*8</f>
        <v>24</v>
      </c>
      <c r="G6" s="29">
        <f t="shared" si="0"/>
        <v>48</v>
      </c>
    </row>
    <row r="7" spans="1:7" ht="18" customHeight="1" x14ac:dyDescent="0.25">
      <c r="A7" s="163" t="s">
        <v>436</v>
      </c>
      <c r="B7" s="183" t="s">
        <v>116</v>
      </c>
      <c r="C7" s="10"/>
      <c r="D7" s="11">
        <v>6</v>
      </c>
      <c r="E7" s="82" t="s">
        <v>121</v>
      </c>
      <c r="F7" s="168">
        <v>3.77</v>
      </c>
      <c r="G7" s="29">
        <f t="shared" si="0"/>
        <v>22.62</v>
      </c>
    </row>
    <row r="8" spans="1:7" ht="18" customHeight="1" x14ac:dyDescent="0.25">
      <c r="A8" s="163" t="s">
        <v>500</v>
      </c>
      <c r="B8" s="185" t="s">
        <v>116</v>
      </c>
      <c r="C8" s="80"/>
      <c r="D8" s="81">
        <v>12</v>
      </c>
      <c r="E8" s="82" t="s">
        <v>139</v>
      </c>
      <c r="F8" s="168">
        <v>1.1499999999999999</v>
      </c>
      <c r="G8" s="29">
        <f t="shared" si="0"/>
        <v>13.8</v>
      </c>
    </row>
    <row r="9" spans="1:7" ht="18" customHeight="1" x14ac:dyDescent="0.25">
      <c r="A9" s="163" t="s">
        <v>501</v>
      </c>
      <c r="B9" s="185" t="s">
        <v>116</v>
      </c>
      <c r="C9" s="80"/>
      <c r="D9" s="81">
        <v>12</v>
      </c>
      <c r="E9" s="82" t="s">
        <v>140</v>
      </c>
      <c r="F9" s="168">
        <v>2.2999999999999998</v>
      </c>
      <c r="G9" s="29">
        <f t="shared" si="0"/>
        <v>27.6</v>
      </c>
    </row>
    <row r="10" spans="1:7" ht="18" customHeight="1" x14ac:dyDescent="0.25">
      <c r="A10" s="163" t="s">
        <v>415</v>
      </c>
      <c r="B10" s="10" t="s">
        <v>119</v>
      </c>
      <c r="C10" s="10" t="s">
        <v>228</v>
      </c>
      <c r="D10" s="184">
        <v>10</v>
      </c>
      <c r="E10" s="82" t="s">
        <v>308</v>
      </c>
      <c r="F10" s="168">
        <f>0.129</f>
        <v>0.129</v>
      </c>
      <c r="G10" s="29">
        <f t="shared" si="0"/>
        <v>1.29</v>
      </c>
    </row>
    <row r="11" spans="1:7" ht="18" customHeight="1" x14ac:dyDescent="0.25">
      <c r="A11" s="163" t="s">
        <v>502</v>
      </c>
      <c r="B11" s="10" t="s">
        <v>119</v>
      </c>
      <c r="C11" s="183" t="s">
        <v>149</v>
      </c>
      <c r="D11" s="184">
        <v>5</v>
      </c>
      <c r="E11" s="193" t="s">
        <v>292</v>
      </c>
      <c r="F11" s="168">
        <v>1.5840000000000001</v>
      </c>
      <c r="G11" s="29">
        <f t="shared" si="0"/>
        <v>7.92</v>
      </c>
    </row>
    <row r="12" spans="1:7" ht="18" customHeight="1" x14ac:dyDescent="0.25">
      <c r="A12" s="163" t="s">
        <v>472</v>
      </c>
      <c r="B12" s="183" t="s">
        <v>119</v>
      </c>
      <c r="C12" s="183" t="s">
        <v>149</v>
      </c>
      <c r="D12" s="184">
        <v>5</v>
      </c>
      <c r="E12" s="193" t="s">
        <v>293</v>
      </c>
      <c r="F12" s="168">
        <v>1.865</v>
      </c>
      <c r="G12" s="29">
        <f t="shared" si="0"/>
        <v>9.33</v>
      </c>
    </row>
    <row r="13" spans="1:7" ht="18" customHeight="1" x14ac:dyDescent="0.25">
      <c r="A13" s="163" t="s">
        <v>503</v>
      </c>
      <c r="B13" s="183" t="s">
        <v>119</v>
      </c>
      <c r="C13" s="183" t="s">
        <v>149</v>
      </c>
      <c r="D13" s="184">
        <v>5</v>
      </c>
      <c r="E13" s="193" t="s">
        <v>294</v>
      </c>
      <c r="F13" s="168">
        <v>2.36</v>
      </c>
      <c r="G13" s="29">
        <f t="shared" si="0"/>
        <v>11.8</v>
      </c>
    </row>
    <row r="14" spans="1:7" ht="18" customHeight="1" x14ac:dyDescent="0.25">
      <c r="A14" s="163" t="s">
        <v>419</v>
      </c>
      <c r="B14" s="183" t="s">
        <v>116</v>
      </c>
      <c r="C14" s="186"/>
      <c r="D14" s="11">
        <v>10</v>
      </c>
      <c r="E14" s="82" t="s">
        <v>141</v>
      </c>
      <c r="F14" s="168">
        <v>0.68500000000000005</v>
      </c>
      <c r="G14" s="29">
        <f t="shared" si="0"/>
        <v>6.85</v>
      </c>
    </row>
    <row r="15" spans="1:7" ht="18" customHeight="1" x14ac:dyDescent="0.25">
      <c r="A15" s="163" t="s">
        <v>504</v>
      </c>
      <c r="B15" s="183" t="s">
        <v>116</v>
      </c>
      <c r="C15" s="186"/>
      <c r="D15" s="11">
        <v>10</v>
      </c>
      <c r="E15" s="82" t="s">
        <v>142</v>
      </c>
      <c r="F15" s="168">
        <v>0.68500000000000005</v>
      </c>
      <c r="G15" s="29">
        <f t="shared" si="0"/>
        <v>6.85</v>
      </c>
    </row>
    <row r="16" spans="1:7" ht="18" customHeight="1" x14ac:dyDescent="0.25">
      <c r="A16" s="163" t="s">
        <v>473</v>
      </c>
      <c r="B16" s="183" t="s">
        <v>116</v>
      </c>
      <c r="C16" s="10"/>
      <c r="D16" s="11">
        <v>10</v>
      </c>
      <c r="E16" s="82" t="s">
        <v>143</v>
      </c>
      <c r="F16" s="168">
        <v>0.68500000000000005</v>
      </c>
      <c r="G16" s="29">
        <f t="shared" si="0"/>
        <v>6.85</v>
      </c>
    </row>
    <row r="17" spans="1:7" ht="18" customHeight="1" x14ac:dyDescent="0.25">
      <c r="A17" s="163" t="s">
        <v>427</v>
      </c>
      <c r="B17" s="183" t="s">
        <v>116</v>
      </c>
      <c r="C17" s="10"/>
      <c r="D17" s="11">
        <v>10</v>
      </c>
      <c r="E17" s="82" t="s">
        <v>144</v>
      </c>
      <c r="F17" s="168">
        <v>0.5</v>
      </c>
      <c r="G17" s="29">
        <f t="shared" si="0"/>
        <v>5</v>
      </c>
    </row>
    <row r="18" spans="1:7" ht="18" customHeight="1" x14ac:dyDescent="0.25">
      <c r="A18" s="163" t="s">
        <v>423</v>
      </c>
      <c r="B18" s="183" t="s">
        <v>116</v>
      </c>
      <c r="C18" s="10"/>
      <c r="D18" s="11">
        <v>10</v>
      </c>
      <c r="E18" s="82" t="s">
        <v>391</v>
      </c>
      <c r="F18" s="168">
        <v>0.68500000000000005</v>
      </c>
      <c r="G18" s="29">
        <f t="shared" si="0"/>
        <v>6.85</v>
      </c>
    </row>
    <row r="19" spans="1:7" ht="18" customHeight="1" x14ac:dyDescent="0.25">
      <c r="A19" s="163" t="s">
        <v>420</v>
      </c>
      <c r="B19" s="183" t="s">
        <v>116</v>
      </c>
      <c r="C19" s="10"/>
      <c r="D19" s="11">
        <v>10</v>
      </c>
      <c r="E19" s="82" t="s">
        <v>145</v>
      </c>
      <c r="F19" s="168">
        <v>0.68500000000000005</v>
      </c>
      <c r="G19" s="29">
        <f t="shared" si="0"/>
        <v>6.85</v>
      </c>
    </row>
    <row r="20" spans="1:7" ht="18" customHeight="1" x14ac:dyDescent="0.25">
      <c r="A20" s="163" t="s">
        <v>425</v>
      </c>
      <c r="B20" s="183" t="s">
        <v>116</v>
      </c>
      <c r="C20" s="10"/>
      <c r="D20" s="11">
        <v>10</v>
      </c>
      <c r="E20" s="82" t="s">
        <v>146</v>
      </c>
      <c r="F20" s="168">
        <v>0.68500000000000005</v>
      </c>
      <c r="G20" s="29">
        <f t="shared" si="0"/>
        <v>6.85</v>
      </c>
    </row>
    <row r="21" spans="1:7" ht="18" customHeight="1" x14ac:dyDescent="0.25">
      <c r="A21" s="163" t="s">
        <v>505</v>
      </c>
      <c r="B21" s="183" t="s">
        <v>116</v>
      </c>
      <c r="C21" s="10"/>
      <c r="D21" s="11">
        <v>12</v>
      </c>
      <c r="E21" s="82" t="s">
        <v>122</v>
      </c>
      <c r="F21" s="168">
        <f>0.69</f>
        <v>0.69</v>
      </c>
      <c r="G21" s="29">
        <f t="shared" si="0"/>
        <v>8.2799999999999994</v>
      </c>
    </row>
    <row r="22" spans="1:7" s="3" customFormat="1" ht="18" customHeight="1" x14ac:dyDescent="0.25">
      <c r="A22" s="163" t="s">
        <v>506</v>
      </c>
      <c r="B22" s="187" t="s">
        <v>119</v>
      </c>
      <c r="C22" s="188" t="s">
        <v>309</v>
      </c>
      <c r="D22" s="76">
        <v>1</v>
      </c>
      <c r="E22" s="194" t="s">
        <v>399</v>
      </c>
      <c r="F22" s="170">
        <f>0.17*50</f>
        <v>8.5</v>
      </c>
      <c r="G22" s="29">
        <f t="shared" si="0"/>
        <v>8.5</v>
      </c>
    </row>
    <row r="23" spans="1:7" ht="18" customHeight="1" x14ac:dyDescent="0.25">
      <c r="A23" s="163" t="s">
        <v>507</v>
      </c>
      <c r="B23" s="10" t="s">
        <v>116</v>
      </c>
      <c r="C23" s="12"/>
      <c r="D23" s="8">
        <v>5</v>
      </c>
      <c r="E23" s="54" t="s">
        <v>123</v>
      </c>
      <c r="F23" s="168">
        <v>0.55000000000000004</v>
      </c>
      <c r="G23" s="29">
        <f t="shared" si="0"/>
        <v>2.75</v>
      </c>
    </row>
    <row r="24" spans="1:7" ht="18" customHeight="1" x14ac:dyDescent="0.25">
      <c r="A24" s="163" t="s">
        <v>508</v>
      </c>
      <c r="B24" s="10" t="s">
        <v>119</v>
      </c>
      <c r="C24" s="27" t="s">
        <v>147</v>
      </c>
      <c r="D24" s="8">
        <v>4</v>
      </c>
      <c r="E24" s="54" t="s">
        <v>150</v>
      </c>
      <c r="F24" s="168">
        <f>1.047</f>
        <v>1.0469999999999999</v>
      </c>
      <c r="G24" s="29">
        <f t="shared" si="0"/>
        <v>4.1900000000000004</v>
      </c>
    </row>
    <row r="25" spans="1:7" ht="18" customHeight="1" x14ac:dyDescent="0.25">
      <c r="A25" s="163" t="s">
        <v>429</v>
      </c>
      <c r="B25" s="10" t="s">
        <v>119</v>
      </c>
      <c r="C25" s="12" t="s">
        <v>124</v>
      </c>
      <c r="D25" s="8">
        <v>3</v>
      </c>
      <c r="E25" s="74" t="s">
        <v>125</v>
      </c>
      <c r="F25" s="168">
        <v>5.7169999999999996</v>
      </c>
      <c r="G25" s="29">
        <f t="shared" si="0"/>
        <v>17.149999999999999</v>
      </c>
    </row>
    <row r="26" spans="1:7" ht="18" customHeight="1" x14ac:dyDescent="0.25">
      <c r="A26" s="163" t="s">
        <v>430</v>
      </c>
      <c r="B26" s="10" t="s">
        <v>119</v>
      </c>
      <c r="C26" s="12" t="s">
        <v>124</v>
      </c>
      <c r="D26" s="8">
        <v>1</v>
      </c>
      <c r="E26" s="74" t="s">
        <v>126</v>
      </c>
      <c r="F26" s="168">
        <v>12.113</v>
      </c>
      <c r="G26" s="29">
        <f t="shared" si="0"/>
        <v>12.11</v>
      </c>
    </row>
    <row r="27" spans="1:7" ht="18" customHeight="1" x14ac:dyDescent="0.25">
      <c r="A27" s="163" t="s">
        <v>509</v>
      </c>
      <c r="B27" s="10" t="s">
        <v>119</v>
      </c>
      <c r="C27" s="12" t="s">
        <v>124</v>
      </c>
      <c r="D27" s="8">
        <v>2</v>
      </c>
      <c r="E27" s="74" t="s">
        <v>127</v>
      </c>
      <c r="F27" s="168">
        <v>4.2350000000000003</v>
      </c>
      <c r="G27" s="29">
        <f t="shared" si="0"/>
        <v>8.4700000000000006</v>
      </c>
    </row>
    <row r="28" spans="1:7" ht="18" customHeight="1" x14ac:dyDescent="0.25">
      <c r="A28" s="163" t="s">
        <v>510</v>
      </c>
      <c r="B28" s="183" t="s">
        <v>116</v>
      </c>
      <c r="C28" s="12"/>
      <c r="D28" s="8">
        <v>12</v>
      </c>
      <c r="E28" s="74" t="s">
        <v>128</v>
      </c>
      <c r="F28" s="168">
        <f>0.504</f>
        <v>0.504</v>
      </c>
      <c r="G28" s="29">
        <f t="shared" si="0"/>
        <v>6.05</v>
      </c>
    </row>
    <row r="29" spans="1:7" ht="18" customHeight="1" x14ac:dyDescent="0.25">
      <c r="A29" s="163" t="s">
        <v>511</v>
      </c>
      <c r="B29" s="183" t="s">
        <v>116</v>
      </c>
      <c r="C29" s="12"/>
      <c r="D29" s="8">
        <v>12</v>
      </c>
      <c r="E29" s="74" t="s">
        <v>129</v>
      </c>
      <c r="F29" s="168">
        <f>0.504</f>
        <v>0.504</v>
      </c>
      <c r="G29" s="29">
        <f t="shared" si="0"/>
        <v>6.05</v>
      </c>
    </row>
    <row r="30" spans="1:7" ht="30" x14ac:dyDescent="0.25">
      <c r="A30" s="230" t="s">
        <v>444</v>
      </c>
      <c r="B30" s="183" t="s">
        <v>116</v>
      </c>
      <c r="C30" s="150" t="s">
        <v>365</v>
      </c>
      <c r="D30" s="14">
        <v>6</v>
      </c>
      <c r="E30" s="55" t="s">
        <v>620</v>
      </c>
      <c r="F30" s="45">
        <v>5.8</v>
      </c>
      <c r="G30" s="29">
        <f t="shared" si="0"/>
        <v>34.799999999999997</v>
      </c>
    </row>
    <row r="31" spans="1:7" ht="18" customHeight="1" x14ac:dyDescent="0.25">
      <c r="A31" s="163" t="s">
        <v>512</v>
      </c>
      <c r="B31" s="12" t="s">
        <v>119</v>
      </c>
      <c r="C31" s="9" t="s">
        <v>148</v>
      </c>
      <c r="D31" s="8">
        <v>5</v>
      </c>
      <c r="E31" s="74" t="s">
        <v>130</v>
      </c>
      <c r="F31" s="168">
        <v>27.66</v>
      </c>
      <c r="G31" s="29">
        <f t="shared" si="0"/>
        <v>138.30000000000001</v>
      </c>
    </row>
    <row r="32" spans="1:7" s="3" customFormat="1" ht="18" customHeight="1" x14ac:dyDescent="0.25">
      <c r="A32" s="231" t="s">
        <v>513</v>
      </c>
      <c r="B32" s="159" t="s">
        <v>116</v>
      </c>
      <c r="C32" s="160" t="s">
        <v>411</v>
      </c>
      <c r="D32" s="51">
        <v>18</v>
      </c>
      <c r="E32" s="232" t="s">
        <v>619</v>
      </c>
      <c r="F32" s="170">
        <f>2.15</f>
        <v>2.15</v>
      </c>
      <c r="G32" s="29">
        <f t="shared" si="0"/>
        <v>38.700000000000003</v>
      </c>
    </row>
    <row r="33" spans="1:7" ht="18" customHeight="1" x14ac:dyDescent="0.25">
      <c r="A33" s="163" t="s">
        <v>514</v>
      </c>
      <c r="B33" s="12" t="s">
        <v>116</v>
      </c>
      <c r="C33" s="183"/>
      <c r="D33" s="184">
        <v>1</v>
      </c>
      <c r="E33" s="193" t="s">
        <v>131</v>
      </c>
      <c r="F33" s="168">
        <v>49.82</v>
      </c>
      <c r="G33" s="29">
        <f t="shared" si="0"/>
        <v>49.82</v>
      </c>
    </row>
    <row r="34" spans="1:7" ht="18" customHeight="1" x14ac:dyDescent="0.25">
      <c r="A34" s="163" t="s">
        <v>515</v>
      </c>
      <c r="B34" s="27" t="s">
        <v>119</v>
      </c>
      <c r="C34" s="185" t="s">
        <v>151</v>
      </c>
      <c r="D34" s="191">
        <v>3</v>
      </c>
      <c r="E34" s="193" t="s">
        <v>402</v>
      </c>
      <c r="F34" s="168">
        <v>18.22</v>
      </c>
      <c r="G34" s="29">
        <f t="shared" si="0"/>
        <v>54.66</v>
      </c>
    </row>
    <row r="35" spans="1:7" ht="18" customHeight="1" x14ac:dyDescent="0.25">
      <c r="A35" s="163" t="s">
        <v>516</v>
      </c>
      <c r="B35" s="12" t="s">
        <v>119</v>
      </c>
      <c r="C35" s="183" t="s">
        <v>151</v>
      </c>
      <c r="D35" s="184">
        <v>5</v>
      </c>
      <c r="E35" s="193" t="s">
        <v>403</v>
      </c>
      <c r="F35" s="168">
        <v>1.29</v>
      </c>
      <c r="G35" s="29">
        <f t="shared" si="0"/>
        <v>6.45</v>
      </c>
    </row>
    <row r="36" spans="1:7" ht="18" customHeight="1" x14ac:dyDescent="0.25">
      <c r="A36" s="163" t="s">
        <v>517</v>
      </c>
      <c r="B36" s="10" t="s">
        <v>120</v>
      </c>
      <c r="C36" s="10" t="s">
        <v>149</v>
      </c>
      <c r="D36" s="11">
        <v>1</v>
      </c>
      <c r="E36" s="82" t="s">
        <v>132</v>
      </c>
      <c r="F36" s="168">
        <v>4.72</v>
      </c>
      <c r="G36" s="29">
        <f t="shared" si="0"/>
        <v>4.72</v>
      </c>
    </row>
    <row r="37" spans="1:7" s="3" customFormat="1" ht="30" x14ac:dyDescent="0.25">
      <c r="A37" s="164" t="s">
        <v>537</v>
      </c>
      <c r="B37" s="159" t="s">
        <v>116</v>
      </c>
      <c r="C37" s="189"/>
      <c r="D37" s="190">
        <v>6</v>
      </c>
      <c r="E37" s="207" t="s">
        <v>400</v>
      </c>
      <c r="F37" s="170">
        <f>1.75</f>
        <v>1.75</v>
      </c>
      <c r="G37" s="29">
        <f t="shared" si="0"/>
        <v>10.5</v>
      </c>
    </row>
    <row r="38" spans="1:7" ht="18" customHeight="1" x14ac:dyDescent="0.25">
      <c r="A38" s="163" t="s">
        <v>518</v>
      </c>
      <c r="B38" s="6" t="s">
        <v>119</v>
      </c>
      <c r="C38" s="25" t="s">
        <v>263</v>
      </c>
      <c r="D38" s="7">
        <v>1</v>
      </c>
      <c r="E38" s="74" t="s">
        <v>264</v>
      </c>
      <c r="F38" s="168">
        <v>17.3</v>
      </c>
      <c r="G38" s="29">
        <f t="shared" si="0"/>
        <v>17.3</v>
      </c>
    </row>
    <row r="39" spans="1:7" ht="18" customHeight="1" x14ac:dyDescent="0.25">
      <c r="A39" s="163" t="s">
        <v>519</v>
      </c>
      <c r="B39" s="10" t="s">
        <v>119</v>
      </c>
      <c r="C39" s="10" t="s">
        <v>362</v>
      </c>
      <c r="D39" s="11">
        <v>12</v>
      </c>
      <c r="E39" s="82" t="s">
        <v>363</v>
      </c>
      <c r="F39" s="168">
        <f>0.77</f>
        <v>0.77</v>
      </c>
      <c r="G39" s="29">
        <f t="shared" si="0"/>
        <v>9.24</v>
      </c>
    </row>
    <row r="40" spans="1:7" s="26" customFormat="1" ht="18" customHeight="1" x14ac:dyDescent="0.25">
      <c r="A40" s="195" t="s">
        <v>538</v>
      </c>
      <c r="B40" s="10" t="s">
        <v>116</v>
      </c>
      <c r="C40" s="25"/>
      <c r="D40" s="81">
        <v>4</v>
      </c>
      <c r="E40" s="82" t="s">
        <v>539</v>
      </c>
      <c r="F40" s="168">
        <f>1.18</f>
        <v>1.18</v>
      </c>
      <c r="G40" s="29">
        <f t="shared" si="0"/>
        <v>4.72</v>
      </c>
    </row>
    <row r="41" spans="1:7" ht="18" customHeight="1" x14ac:dyDescent="0.25">
      <c r="A41" s="163" t="s">
        <v>520</v>
      </c>
      <c r="B41" s="10" t="s">
        <v>116</v>
      </c>
      <c r="C41" s="18"/>
      <c r="D41" s="11">
        <v>2</v>
      </c>
      <c r="E41" s="82" t="s">
        <v>364</v>
      </c>
      <c r="F41" s="168">
        <v>2.99</v>
      </c>
      <c r="G41" s="29">
        <f t="shared" si="0"/>
        <v>5.98</v>
      </c>
    </row>
    <row r="42" spans="1:7" s="26" customFormat="1" ht="18" customHeight="1" x14ac:dyDescent="0.25">
      <c r="A42" s="195" t="s">
        <v>521</v>
      </c>
      <c r="B42" s="80" t="s">
        <v>119</v>
      </c>
      <c r="C42" s="185" t="s">
        <v>149</v>
      </c>
      <c r="D42" s="191">
        <v>1</v>
      </c>
      <c r="E42" s="193" t="s">
        <v>265</v>
      </c>
      <c r="F42" s="168">
        <v>7.65</v>
      </c>
      <c r="G42" s="29">
        <f t="shared" si="0"/>
        <v>7.65</v>
      </c>
    </row>
    <row r="43" spans="1:7" s="26" customFormat="1" ht="18" customHeight="1" x14ac:dyDescent="0.25">
      <c r="A43" s="195" t="s">
        <v>522</v>
      </c>
      <c r="B43" s="80" t="s">
        <v>119</v>
      </c>
      <c r="C43" s="185" t="s">
        <v>149</v>
      </c>
      <c r="D43" s="191">
        <v>1</v>
      </c>
      <c r="E43" s="193" t="s">
        <v>266</v>
      </c>
      <c r="F43" s="168">
        <v>7.29</v>
      </c>
      <c r="G43" s="29">
        <f t="shared" si="0"/>
        <v>7.29</v>
      </c>
    </row>
    <row r="44" spans="1:7" s="26" customFormat="1" ht="18" customHeight="1" x14ac:dyDescent="0.25">
      <c r="A44" s="195" t="s">
        <v>523</v>
      </c>
      <c r="B44" s="185" t="s">
        <v>119</v>
      </c>
      <c r="C44" s="185" t="s">
        <v>282</v>
      </c>
      <c r="D44" s="191">
        <v>2</v>
      </c>
      <c r="E44" s="193" t="s">
        <v>401</v>
      </c>
      <c r="F44" s="168">
        <f>4.47</f>
        <v>4.47</v>
      </c>
      <c r="G44" s="29">
        <f t="shared" si="0"/>
        <v>8.94</v>
      </c>
    </row>
    <row r="45" spans="1:7" ht="18" customHeight="1" x14ac:dyDescent="0.25">
      <c r="A45" s="198" t="s">
        <v>540</v>
      </c>
      <c r="B45" s="183" t="s">
        <v>542</v>
      </c>
      <c r="C45" s="10" t="s">
        <v>541</v>
      </c>
      <c r="D45" s="8">
        <v>5</v>
      </c>
      <c r="E45" s="54" t="s">
        <v>543</v>
      </c>
      <c r="F45" s="182">
        <v>3.5</v>
      </c>
      <c r="G45" s="29">
        <f t="shared" si="0"/>
        <v>17.5</v>
      </c>
    </row>
    <row r="46" spans="1:7" ht="18" customHeight="1" x14ac:dyDescent="0.25">
      <c r="A46" s="165" t="s">
        <v>524</v>
      </c>
      <c r="B46" s="183" t="s">
        <v>116</v>
      </c>
      <c r="C46" s="10"/>
      <c r="D46" s="81">
        <v>1</v>
      </c>
      <c r="E46" s="82" t="s">
        <v>404</v>
      </c>
      <c r="F46" s="181">
        <v>3</v>
      </c>
      <c r="G46" s="29">
        <f t="shared" si="0"/>
        <v>3</v>
      </c>
    </row>
    <row r="47" spans="1:7" ht="18" customHeight="1" x14ac:dyDescent="0.25">
      <c r="A47" s="165" t="s">
        <v>525</v>
      </c>
      <c r="B47" s="183" t="s">
        <v>116</v>
      </c>
      <c r="C47" s="10"/>
      <c r="D47" s="81">
        <v>1</v>
      </c>
      <c r="E47" s="82" t="s">
        <v>405</v>
      </c>
      <c r="F47" s="181">
        <v>3.55</v>
      </c>
      <c r="G47" s="29">
        <f t="shared" si="0"/>
        <v>3.55</v>
      </c>
    </row>
    <row r="48" spans="1:7" ht="18" customHeight="1" x14ac:dyDescent="0.25">
      <c r="A48" s="165" t="s">
        <v>526</v>
      </c>
      <c r="B48" s="183" t="s">
        <v>116</v>
      </c>
      <c r="C48" s="10"/>
      <c r="D48" s="81">
        <v>1</v>
      </c>
      <c r="E48" s="82" t="s">
        <v>406</v>
      </c>
      <c r="F48" s="181">
        <v>4.6500000000000004</v>
      </c>
      <c r="G48" s="29">
        <f t="shared" si="0"/>
        <v>4.6500000000000004</v>
      </c>
    </row>
    <row r="49" spans="1:7" s="26" customFormat="1" ht="18" customHeight="1" x14ac:dyDescent="0.25">
      <c r="A49" s="196" t="s">
        <v>527</v>
      </c>
      <c r="B49" s="80" t="s">
        <v>186</v>
      </c>
      <c r="C49" s="80"/>
      <c r="D49" s="81">
        <v>3</v>
      </c>
      <c r="E49" s="82" t="s">
        <v>295</v>
      </c>
      <c r="F49" s="181">
        <v>0.83</v>
      </c>
      <c r="G49" s="29">
        <f t="shared" si="0"/>
        <v>2.4900000000000002</v>
      </c>
    </row>
    <row r="50" spans="1:7" ht="18" customHeight="1" x14ac:dyDescent="0.25">
      <c r="A50" s="165" t="s">
        <v>528</v>
      </c>
      <c r="B50" s="10" t="s">
        <v>116</v>
      </c>
      <c r="C50" s="10"/>
      <c r="D50" s="11">
        <v>8</v>
      </c>
      <c r="E50" s="82" t="s">
        <v>407</v>
      </c>
      <c r="F50" s="181">
        <v>1.34</v>
      </c>
      <c r="G50" s="29">
        <f t="shared" si="0"/>
        <v>10.72</v>
      </c>
    </row>
    <row r="51" spans="1:7" ht="18" customHeight="1" x14ac:dyDescent="0.25">
      <c r="A51" s="165" t="s">
        <v>529</v>
      </c>
      <c r="B51" s="10" t="s">
        <v>120</v>
      </c>
      <c r="C51" s="192"/>
      <c r="D51" s="11">
        <v>1</v>
      </c>
      <c r="E51" s="197" t="s">
        <v>408</v>
      </c>
      <c r="F51" s="181">
        <v>3.35</v>
      </c>
      <c r="G51" s="29">
        <f t="shared" si="0"/>
        <v>3.35</v>
      </c>
    </row>
    <row r="52" spans="1:7" ht="18" customHeight="1" x14ac:dyDescent="0.25">
      <c r="A52" s="165" t="s">
        <v>530</v>
      </c>
      <c r="B52" s="10" t="s">
        <v>120</v>
      </c>
      <c r="C52" s="12"/>
      <c r="D52" s="8">
        <v>2</v>
      </c>
      <c r="E52" s="74" t="s">
        <v>133</v>
      </c>
      <c r="F52" s="181">
        <v>2.62</v>
      </c>
      <c r="G52" s="29">
        <f t="shared" si="0"/>
        <v>5.24</v>
      </c>
    </row>
    <row r="53" spans="1:7" ht="18" customHeight="1" x14ac:dyDescent="0.25">
      <c r="A53" s="165" t="s">
        <v>531</v>
      </c>
      <c r="B53" s="12" t="s">
        <v>116</v>
      </c>
      <c r="C53" s="12"/>
      <c r="D53" s="8">
        <v>1</v>
      </c>
      <c r="E53" s="54" t="s">
        <v>134</v>
      </c>
      <c r="F53" s="181">
        <v>1.26</v>
      </c>
      <c r="G53" s="29">
        <f t="shared" si="0"/>
        <v>1.26</v>
      </c>
    </row>
    <row r="54" spans="1:7" ht="18" customHeight="1" x14ac:dyDescent="0.25">
      <c r="A54" s="165" t="s">
        <v>532</v>
      </c>
      <c r="B54" s="12" t="s">
        <v>116</v>
      </c>
      <c r="C54" s="12"/>
      <c r="D54" s="8">
        <v>1</v>
      </c>
      <c r="E54" s="54" t="s">
        <v>135</v>
      </c>
      <c r="F54" s="181">
        <v>1.99</v>
      </c>
      <c r="G54" s="29">
        <f t="shared" si="0"/>
        <v>1.99</v>
      </c>
    </row>
    <row r="55" spans="1:7" ht="18" customHeight="1" x14ac:dyDescent="0.25">
      <c r="A55" s="165" t="s">
        <v>533</v>
      </c>
      <c r="B55" s="12" t="s">
        <v>116</v>
      </c>
      <c r="C55" s="12"/>
      <c r="D55" s="8">
        <v>1</v>
      </c>
      <c r="E55" s="54" t="s">
        <v>136</v>
      </c>
      <c r="F55" s="181">
        <v>6.69</v>
      </c>
      <c r="G55" s="29">
        <f t="shared" si="0"/>
        <v>6.69</v>
      </c>
    </row>
    <row r="56" spans="1:7" ht="18" customHeight="1" x14ac:dyDescent="0.25">
      <c r="A56" s="165" t="s">
        <v>534</v>
      </c>
      <c r="B56" s="12" t="s">
        <v>116</v>
      </c>
      <c r="C56" s="12"/>
      <c r="D56" s="8">
        <v>2</v>
      </c>
      <c r="E56" s="54" t="s">
        <v>137</v>
      </c>
      <c r="F56" s="181">
        <v>16</v>
      </c>
      <c r="G56" s="29">
        <f t="shared" si="0"/>
        <v>32</v>
      </c>
    </row>
    <row r="57" spans="1:7" ht="18" customHeight="1" x14ac:dyDescent="0.25">
      <c r="A57" s="163" t="s">
        <v>535</v>
      </c>
      <c r="B57" s="12" t="s">
        <v>116</v>
      </c>
      <c r="C57" s="12"/>
      <c r="D57" s="8">
        <v>1</v>
      </c>
      <c r="E57" s="54" t="s">
        <v>138</v>
      </c>
      <c r="F57" s="182">
        <v>3.8</v>
      </c>
      <c r="G57" s="29">
        <f t="shared" si="0"/>
        <v>3.8</v>
      </c>
    </row>
    <row r="58" spans="1:7" ht="18" customHeight="1" thickBot="1" x14ac:dyDescent="0.3">
      <c r="A58" s="166" t="s">
        <v>536</v>
      </c>
      <c r="B58" s="73" t="s">
        <v>116</v>
      </c>
      <c r="C58" s="73"/>
      <c r="D58" s="60">
        <v>1</v>
      </c>
      <c r="E58" s="167" t="s">
        <v>409</v>
      </c>
      <c r="F58" s="182">
        <v>4.5</v>
      </c>
      <c r="G58" s="29">
        <f t="shared" si="0"/>
        <v>4.5</v>
      </c>
    </row>
    <row r="59" spans="1:7" ht="15.75" x14ac:dyDescent="0.25">
      <c r="E59" s="162" t="s">
        <v>274</v>
      </c>
      <c r="F59" s="33"/>
      <c r="G59" s="85">
        <f>ROUND(SUM(G3:G58),2)</f>
        <v>822.42</v>
      </c>
    </row>
    <row r="60" spans="1:7" ht="15.75" x14ac:dyDescent="0.25">
      <c r="E60" s="34" t="s">
        <v>275</v>
      </c>
      <c r="F60" s="30"/>
      <c r="G60" s="31">
        <f>ROUND((+G59*22%),2)</f>
        <v>180.93</v>
      </c>
    </row>
    <row r="61" spans="1:7" ht="16.5" thickBot="1" x14ac:dyDescent="0.3">
      <c r="E61" s="35" t="s">
        <v>49</v>
      </c>
      <c r="F61" s="36"/>
      <c r="G61" s="32">
        <f>ROUND((G59+G60),2)</f>
        <v>1003.35</v>
      </c>
    </row>
    <row r="62" spans="1:7" ht="15.75" x14ac:dyDescent="0.25">
      <c r="E62" s="87" t="s">
        <v>283</v>
      </c>
      <c r="F62" s="88"/>
      <c r="G62" s="89">
        <f>+ROUND((G59*5%),2)</f>
        <v>41.12</v>
      </c>
    </row>
    <row r="63" spans="1:7" ht="16.5" thickBot="1" x14ac:dyDescent="0.3">
      <c r="E63" s="90" t="s">
        <v>285</v>
      </c>
      <c r="F63" s="92"/>
      <c r="G63" s="91">
        <f>ROUND((+G59-G62),2)</f>
        <v>781.3</v>
      </c>
    </row>
    <row r="64" spans="1:7" ht="15.75" x14ac:dyDescent="0.25">
      <c r="E64" s="143" t="s">
        <v>284</v>
      </c>
      <c r="F64" s="144" t="s">
        <v>462</v>
      </c>
      <c r="G64" s="133">
        <f>ROUND((+G63*3%),2)</f>
        <v>23.44</v>
      </c>
    </row>
    <row r="65" spans="1:8" ht="15.75" x14ac:dyDescent="0.25">
      <c r="E65" s="145" t="s">
        <v>285</v>
      </c>
      <c r="F65" s="146"/>
      <c r="G65" s="135">
        <f>ROUND((+G63-G64),2)</f>
        <v>757.86</v>
      </c>
      <c r="H65" s="4"/>
    </row>
    <row r="66" spans="1:8" ht="15.75" x14ac:dyDescent="0.25">
      <c r="E66" s="145" t="s">
        <v>275</v>
      </c>
      <c r="F66" s="146"/>
      <c r="G66" s="135">
        <f>ROUND((+G65*22%),2)</f>
        <v>166.73</v>
      </c>
    </row>
    <row r="67" spans="1:8" ht="16.5" thickBot="1" x14ac:dyDescent="0.3">
      <c r="A67" s="179"/>
      <c r="E67" s="147" t="s">
        <v>49</v>
      </c>
      <c r="F67" s="148"/>
      <c r="G67" s="134">
        <f>ROUND(SUM(G65:G66),2)</f>
        <v>924.59</v>
      </c>
    </row>
    <row r="68" spans="1:8" x14ac:dyDescent="0.25">
      <c r="F68" s="39"/>
      <c r="G68" s="39"/>
    </row>
    <row r="69" spans="1:8" x14ac:dyDescent="0.25">
      <c r="F69" s="39"/>
      <c r="G69" s="39"/>
    </row>
    <row r="70" spans="1:8" x14ac:dyDescent="0.25">
      <c r="A70" s="180"/>
      <c r="F70" s="4"/>
      <c r="G70" s="4"/>
    </row>
    <row r="71" spans="1:8" x14ac:dyDescent="0.25">
      <c r="A71" s="180"/>
      <c r="F71" s="4"/>
      <c r="G71" s="4"/>
    </row>
    <row r="72" spans="1:8" x14ac:dyDescent="0.25">
      <c r="F72" s="4"/>
      <c r="G72" s="4"/>
    </row>
    <row r="73" spans="1:8" x14ac:dyDescent="0.25">
      <c r="F73" s="4"/>
      <c r="G73" s="4"/>
    </row>
    <row r="74" spans="1:8" x14ac:dyDescent="0.25">
      <c r="F74" s="4"/>
      <c r="G74" s="4"/>
    </row>
    <row r="75" spans="1:8" x14ac:dyDescent="0.25">
      <c r="F75" s="4"/>
      <c r="G75" s="4"/>
    </row>
    <row r="76" spans="1:8" x14ac:dyDescent="0.25">
      <c r="F76" s="4"/>
      <c r="G76" s="4"/>
    </row>
    <row r="77" spans="1:8" x14ac:dyDescent="0.25">
      <c r="F77" s="4"/>
      <c r="G77" s="4"/>
    </row>
    <row r="78" spans="1:8" x14ac:dyDescent="0.25">
      <c r="F78" s="4"/>
      <c r="G78" s="4"/>
    </row>
    <row r="79" spans="1:8" x14ac:dyDescent="0.25">
      <c r="F79" s="4"/>
      <c r="G79" s="4"/>
    </row>
    <row r="80" spans="1:8" x14ac:dyDescent="0.25">
      <c r="F80" s="4"/>
      <c r="G80" s="4"/>
    </row>
    <row r="81" spans="6:7" x14ac:dyDescent="0.25">
      <c r="F81" s="4"/>
      <c r="G81" s="4"/>
    </row>
    <row r="82" spans="6:7" x14ac:dyDescent="0.25">
      <c r="F82" s="4"/>
      <c r="G82" s="4"/>
    </row>
    <row r="83" spans="6:7" x14ac:dyDescent="0.25">
      <c r="F83" s="4"/>
      <c r="G83" s="4"/>
    </row>
    <row r="84" spans="6:7" x14ac:dyDescent="0.25">
      <c r="F84" s="4"/>
      <c r="G84" s="4"/>
    </row>
    <row r="85" spans="6:7" x14ac:dyDescent="0.25">
      <c r="F85" s="4"/>
      <c r="G85" s="4"/>
    </row>
    <row r="86" spans="6:7" x14ac:dyDescent="0.25">
      <c r="F86" s="4"/>
      <c r="G86" s="4"/>
    </row>
    <row r="87" spans="6:7" x14ac:dyDescent="0.25">
      <c r="F87" s="4"/>
      <c r="G87" s="4"/>
    </row>
    <row r="88" spans="6:7" x14ac:dyDescent="0.25">
      <c r="F88" s="4"/>
      <c r="G88" s="4"/>
    </row>
    <row r="89" spans="6:7" x14ac:dyDescent="0.25">
      <c r="F89" s="4"/>
      <c r="G89" s="4"/>
    </row>
    <row r="90" spans="6:7" x14ac:dyDescent="0.25">
      <c r="F90" s="4"/>
      <c r="G90" s="4"/>
    </row>
    <row r="91" spans="6:7" x14ac:dyDescent="0.25">
      <c r="F91" s="4"/>
      <c r="G91" s="4"/>
    </row>
    <row r="92" spans="6:7" x14ac:dyDescent="0.25">
      <c r="F92" s="4"/>
      <c r="G92" s="4"/>
    </row>
    <row r="93" spans="6:7" x14ac:dyDescent="0.25">
      <c r="F93" s="4"/>
      <c r="G93" s="4"/>
    </row>
    <row r="94" spans="6:7" x14ac:dyDescent="0.25">
      <c r="F94" s="4"/>
      <c r="G94" s="4"/>
    </row>
    <row r="95" spans="6:7" x14ac:dyDescent="0.25">
      <c r="F95" s="4"/>
      <c r="G95" s="4"/>
    </row>
    <row r="96" spans="6:7" x14ac:dyDescent="0.25">
      <c r="F96" s="4"/>
      <c r="G96" s="4"/>
    </row>
    <row r="97" spans="6:7" x14ac:dyDescent="0.25">
      <c r="F97" s="4"/>
      <c r="G97" s="4"/>
    </row>
    <row r="98" spans="6:7" x14ac:dyDescent="0.25">
      <c r="F98" s="4"/>
      <c r="G98" s="4"/>
    </row>
    <row r="99" spans="6:7" x14ac:dyDescent="0.25">
      <c r="F99" s="4"/>
      <c r="G99" s="4"/>
    </row>
    <row r="100" spans="6:7" x14ac:dyDescent="0.25">
      <c r="F100" s="4"/>
      <c r="G100" s="4"/>
    </row>
    <row r="101" spans="6:7" x14ac:dyDescent="0.25">
      <c r="F101" s="4"/>
      <c r="G101" s="4"/>
    </row>
    <row r="102" spans="6:7" x14ac:dyDescent="0.25">
      <c r="F102" s="4"/>
      <c r="G102" s="4"/>
    </row>
    <row r="103" spans="6:7" x14ac:dyDescent="0.25">
      <c r="F103" s="4"/>
      <c r="G103" s="4"/>
    </row>
    <row r="104" spans="6:7" x14ac:dyDescent="0.25">
      <c r="F104" s="4"/>
      <c r="G104" s="4"/>
    </row>
    <row r="105" spans="6:7" x14ac:dyDescent="0.25">
      <c r="F105" s="4"/>
      <c r="G105" s="4"/>
    </row>
    <row r="106" spans="6:7" x14ac:dyDescent="0.25">
      <c r="F106" s="4"/>
      <c r="G106" s="4"/>
    </row>
    <row r="107" spans="6:7" x14ac:dyDescent="0.25">
      <c r="F107" s="4"/>
      <c r="G107" s="4"/>
    </row>
    <row r="108" spans="6:7" x14ac:dyDescent="0.25">
      <c r="F108" s="4"/>
      <c r="G108" s="4"/>
    </row>
    <row r="109" spans="6:7" x14ac:dyDescent="0.25">
      <c r="F109" s="4"/>
      <c r="G109" s="4"/>
    </row>
    <row r="110" spans="6:7" x14ac:dyDescent="0.25">
      <c r="F110" s="4"/>
      <c r="G110" s="4"/>
    </row>
    <row r="111" spans="6:7" x14ac:dyDescent="0.25">
      <c r="F111" s="4"/>
      <c r="G111" s="4"/>
    </row>
    <row r="112" spans="6:7" x14ac:dyDescent="0.25">
      <c r="F112" s="4"/>
      <c r="G112" s="4"/>
    </row>
    <row r="113" spans="6:7" x14ac:dyDescent="0.25">
      <c r="F113" s="4"/>
      <c r="G113" s="4"/>
    </row>
    <row r="114" spans="6:7" x14ac:dyDescent="0.25">
      <c r="F114" s="4"/>
      <c r="G114" s="4"/>
    </row>
    <row r="115" spans="6:7" x14ac:dyDescent="0.25">
      <c r="F115" s="4"/>
      <c r="G115" s="4"/>
    </row>
    <row r="116" spans="6:7" x14ac:dyDescent="0.25">
      <c r="F116" s="4"/>
      <c r="G116" s="4"/>
    </row>
    <row r="117" spans="6:7" x14ac:dyDescent="0.25">
      <c r="F117" s="4"/>
      <c r="G117" s="4"/>
    </row>
    <row r="118" spans="6:7" x14ac:dyDescent="0.25">
      <c r="F118" s="4"/>
      <c r="G118" s="4"/>
    </row>
    <row r="119" spans="6:7" x14ac:dyDescent="0.25">
      <c r="F119" s="4"/>
      <c r="G119" s="4"/>
    </row>
    <row r="120" spans="6:7" x14ac:dyDescent="0.25">
      <c r="F120" s="4"/>
      <c r="G120" s="4"/>
    </row>
    <row r="121" spans="6:7" x14ac:dyDescent="0.25">
      <c r="F121" s="4"/>
      <c r="G121" s="4"/>
    </row>
    <row r="122" spans="6:7" x14ac:dyDescent="0.25">
      <c r="F122" s="4"/>
      <c r="G122" s="4"/>
    </row>
    <row r="123" spans="6:7" x14ac:dyDescent="0.25">
      <c r="F123" s="4"/>
      <c r="G123" s="4"/>
    </row>
    <row r="124" spans="6:7" x14ac:dyDescent="0.25">
      <c r="F124" s="4"/>
      <c r="G124" s="4"/>
    </row>
    <row r="125" spans="6:7" x14ac:dyDescent="0.25">
      <c r="F125" s="4"/>
      <c r="G125" s="4"/>
    </row>
    <row r="126" spans="6:7" x14ac:dyDescent="0.25">
      <c r="F126" s="4"/>
      <c r="G126" s="4"/>
    </row>
    <row r="127" spans="6:7" x14ac:dyDescent="0.25">
      <c r="F127" s="4"/>
      <c r="G127" s="4"/>
    </row>
    <row r="128" spans="6:7" x14ac:dyDescent="0.25">
      <c r="F128" s="4"/>
      <c r="G128" s="4"/>
    </row>
    <row r="129" spans="6:7" x14ac:dyDescent="0.25">
      <c r="F129" s="4"/>
      <c r="G129" s="4"/>
    </row>
    <row r="130" spans="6:7" x14ac:dyDescent="0.25">
      <c r="F130" s="4"/>
      <c r="G130" s="4"/>
    </row>
    <row r="131" spans="6:7" x14ac:dyDescent="0.25">
      <c r="F131" s="4"/>
      <c r="G131" s="4"/>
    </row>
    <row r="132" spans="6:7" x14ac:dyDescent="0.25">
      <c r="F132" s="4"/>
      <c r="G132" s="4"/>
    </row>
    <row r="133" spans="6:7" x14ac:dyDescent="0.25">
      <c r="F133" s="4"/>
      <c r="G133" s="4"/>
    </row>
    <row r="134" spans="6:7" x14ac:dyDescent="0.25">
      <c r="F134" s="4"/>
      <c r="G134" s="4"/>
    </row>
    <row r="135" spans="6:7" x14ac:dyDescent="0.25">
      <c r="F135" s="4"/>
      <c r="G135" s="4"/>
    </row>
    <row r="136" spans="6:7" x14ac:dyDescent="0.25">
      <c r="F136" s="4"/>
      <c r="G136" s="4"/>
    </row>
    <row r="137" spans="6:7" x14ac:dyDescent="0.25">
      <c r="F137" s="4"/>
      <c r="G137" s="4"/>
    </row>
    <row r="138" spans="6:7" x14ac:dyDescent="0.25">
      <c r="F138" s="4"/>
      <c r="G138" s="4"/>
    </row>
    <row r="139" spans="6:7" x14ac:dyDescent="0.25">
      <c r="F139" s="4"/>
      <c r="G139" s="4"/>
    </row>
    <row r="140" spans="6:7" x14ac:dyDescent="0.25">
      <c r="F140" s="4"/>
      <c r="G140" s="4"/>
    </row>
    <row r="141" spans="6:7" x14ac:dyDescent="0.25">
      <c r="F141" s="4"/>
      <c r="G141" s="4"/>
    </row>
    <row r="142" spans="6:7" x14ac:dyDescent="0.25">
      <c r="F142" s="4"/>
      <c r="G142" s="4"/>
    </row>
    <row r="143" spans="6:7" x14ac:dyDescent="0.25">
      <c r="F143" s="4"/>
      <c r="G143" s="4"/>
    </row>
    <row r="144" spans="6:7" x14ac:dyDescent="0.25">
      <c r="F144" s="4"/>
      <c r="G144" s="4"/>
    </row>
    <row r="145" spans="6:7" x14ac:dyDescent="0.25">
      <c r="F145" s="4"/>
      <c r="G145" s="4"/>
    </row>
    <row r="146" spans="6:7" x14ac:dyDescent="0.25">
      <c r="F146" s="4"/>
      <c r="G146" s="4"/>
    </row>
    <row r="147" spans="6:7" x14ac:dyDescent="0.25">
      <c r="F147" s="4"/>
      <c r="G147" s="4"/>
    </row>
    <row r="148" spans="6:7" x14ac:dyDescent="0.25">
      <c r="F148" s="4"/>
      <c r="G148" s="4"/>
    </row>
    <row r="149" spans="6:7" x14ac:dyDescent="0.25">
      <c r="F149" s="4"/>
      <c r="G149" s="4"/>
    </row>
    <row r="150" spans="6:7" x14ac:dyDescent="0.25">
      <c r="F150" s="4"/>
      <c r="G150" s="4"/>
    </row>
    <row r="151" spans="6:7" x14ac:dyDescent="0.25">
      <c r="F151" s="4"/>
      <c r="G151" s="4"/>
    </row>
    <row r="152" spans="6:7" x14ac:dyDescent="0.25">
      <c r="F152" s="4"/>
      <c r="G152" s="4"/>
    </row>
    <row r="153" spans="6:7" x14ac:dyDescent="0.25">
      <c r="F153" s="4"/>
      <c r="G153" s="4"/>
    </row>
    <row r="154" spans="6:7" x14ac:dyDescent="0.25">
      <c r="F154" s="4"/>
      <c r="G154" s="4"/>
    </row>
    <row r="155" spans="6:7" x14ac:dyDescent="0.25">
      <c r="F155" s="4"/>
      <c r="G155" s="4"/>
    </row>
    <row r="156" spans="6:7" x14ac:dyDescent="0.25">
      <c r="F156" s="4"/>
      <c r="G156" s="4"/>
    </row>
    <row r="157" spans="6:7" x14ac:dyDescent="0.25">
      <c r="F157" s="4"/>
      <c r="G157" s="4"/>
    </row>
    <row r="158" spans="6:7" x14ac:dyDescent="0.25">
      <c r="F158" s="4"/>
      <c r="G158" s="4"/>
    </row>
    <row r="159" spans="6:7" x14ac:dyDescent="0.25">
      <c r="F159" s="4"/>
      <c r="G159" s="4"/>
    </row>
    <row r="160" spans="6:7" x14ac:dyDescent="0.25">
      <c r="F160" s="4"/>
      <c r="G160" s="4"/>
    </row>
    <row r="161" spans="6:7" x14ac:dyDescent="0.25">
      <c r="F161" s="4"/>
      <c r="G161" s="4"/>
    </row>
    <row r="162" spans="6:7" x14ac:dyDescent="0.25">
      <c r="F162" s="4"/>
      <c r="G162" s="4"/>
    </row>
    <row r="163" spans="6:7" x14ac:dyDescent="0.25">
      <c r="F163" s="4"/>
      <c r="G163" s="4"/>
    </row>
    <row r="164" spans="6:7" x14ac:dyDescent="0.25">
      <c r="F164" s="4"/>
      <c r="G164" s="4"/>
    </row>
    <row r="165" spans="6:7" x14ac:dyDescent="0.25">
      <c r="F165" s="4"/>
      <c r="G165" s="4"/>
    </row>
    <row r="166" spans="6:7" x14ac:dyDescent="0.25">
      <c r="F166" s="4"/>
      <c r="G166" s="4"/>
    </row>
    <row r="167" spans="6:7" x14ac:dyDescent="0.25">
      <c r="F167" s="4"/>
      <c r="G167" s="4"/>
    </row>
    <row r="168" spans="6:7" x14ac:dyDescent="0.25">
      <c r="F168" s="4"/>
      <c r="G168" s="4"/>
    </row>
    <row r="169" spans="6:7" x14ac:dyDescent="0.25">
      <c r="F169" s="4"/>
      <c r="G169" s="4"/>
    </row>
    <row r="170" spans="6:7" x14ac:dyDescent="0.25">
      <c r="F170" s="4"/>
      <c r="G170" s="4"/>
    </row>
    <row r="171" spans="6:7" x14ac:dyDescent="0.25">
      <c r="F171" s="4"/>
      <c r="G171" s="4"/>
    </row>
    <row r="172" spans="6:7" x14ac:dyDescent="0.25">
      <c r="F172" s="4"/>
      <c r="G172" s="4"/>
    </row>
    <row r="173" spans="6:7" x14ac:dyDescent="0.25">
      <c r="F173" s="4"/>
      <c r="G173" s="4"/>
    </row>
    <row r="174" spans="6:7" x14ac:dyDescent="0.25">
      <c r="F174" s="4"/>
      <c r="G174" s="4"/>
    </row>
    <row r="175" spans="6:7" x14ac:dyDescent="0.25">
      <c r="F175" s="4"/>
      <c r="G175" s="4"/>
    </row>
    <row r="176" spans="6:7" x14ac:dyDescent="0.25">
      <c r="F176" s="4"/>
      <c r="G176" s="4"/>
    </row>
    <row r="177" spans="6:7" x14ac:dyDescent="0.25">
      <c r="F177" s="4"/>
      <c r="G177" s="4"/>
    </row>
    <row r="178" spans="6:7" x14ac:dyDescent="0.25">
      <c r="F178" s="4"/>
      <c r="G178" s="4"/>
    </row>
    <row r="179" spans="6:7" x14ac:dyDescent="0.25">
      <c r="F179" s="4"/>
      <c r="G179" s="4"/>
    </row>
    <row r="180" spans="6:7" x14ac:dyDescent="0.25">
      <c r="F180" s="4"/>
      <c r="G180" s="4"/>
    </row>
    <row r="181" spans="6:7" x14ac:dyDescent="0.25">
      <c r="F181" s="4"/>
      <c r="G181" s="4"/>
    </row>
    <row r="182" spans="6:7" x14ac:dyDescent="0.25">
      <c r="F182" s="4"/>
      <c r="G182" s="4"/>
    </row>
    <row r="183" spans="6:7" x14ac:dyDescent="0.25">
      <c r="F183" s="4"/>
      <c r="G183" s="4"/>
    </row>
    <row r="184" spans="6:7" x14ac:dyDescent="0.25">
      <c r="F184" s="4"/>
      <c r="G184" s="4"/>
    </row>
    <row r="185" spans="6:7" x14ac:dyDescent="0.25">
      <c r="F185" s="4"/>
      <c r="G185" s="4"/>
    </row>
    <row r="186" spans="6:7" x14ac:dyDescent="0.25">
      <c r="F186" s="4"/>
      <c r="G186" s="4"/>
    </row>
    <row r="187" spans="6:7" x14ac:dyDescent="0.25">
      <c r="F187" s="4"/>
      <c r="G187" s="4"/>
    </row>
    <row r="188" spans="6:7" x14ac:dyDescent="0.25">
      <c r="F188" s="4"/>
      <c r="G188" s="4"/>
    </row>
    <row r="189" spans="6:7" x14ac:dyDescent="0.25">
      <c r="F189" s="4"/>
      <c r="G189" s="4"/>
    </row>
    <row r="190" spans="6:7" x14ac:dyDescent="0.25">
      <c r="F190" s="4"/>
      <c r="G190" s="4"/>
    </row>
    <row r="191" spans="6:7" x14ac:dyDescent="0.25">
      <c r="F191" s="4"/>
      <c r="G191" s="4"/>
    </row>
    <row r="192" spans="6:7" x14ac:dyDescent="0.25">
      <c r="F192" s="4"/>
      <c r="G192" s="4"/>
    </row>
    <row r="193" spans="6:7" x14ac:dyDescent="0.25">
      <c r="F193" s="4"/>
      <c r="G193" s="4"/>
    </row>
    <row r="194" spans="6:7" x14ac:dyDescent="0.25">
      <c r="F194" s="4"/>
      <c r="G194" s="4"/>
    </row>
    <row r="195" spans="6:7" x14ac:dyDescent="0.25">
      <c r="F195" s="4"/>
      <c r="G195" s="4"/>
    </row>
    <row r="196" spans="6:7" x14ac:dyDescent="0.25">
      <c r="F196" s="4"/>
      <c r="G196" s="4"/>
    </row>
    <row r="197" spans="6:7" x14ac:dyDescent="0.25">
      <c r="F197" s="4"/>
      <c r="G197" s="4"/>
    </row>
    <row r="198" spans="6:7" x14ac:dyDescent="0.25">
      <c r="F198" s="4"/>
      <c r="G198" s="4"/>
    </row>
    <row r="199" spans="6:7" x14ac:dyDescent="0.25">
      <c r="F199" s="4"/>
      <c r="G199" s="4"/>
    </row>
    <row r="200" spans="6:7" x14ac:dyDescent="0.25">
      <c r="F200" s="4"/>
      <c r="G200" s="4"/>
    </row>
    <row r="201" spans="6:7" x14ac:dyDescent="0.25">
      <c r="F201" s="4"/>
      <c r="G201" s="4"/>
    </row>
    <row r="202" spans="6:7" x14ac:dyDescent="0.25">
      <c r="F202" s="4"/>
      <c r="G202" s="4"/>
    </row>
    <row r="203" spans="6:7" x14ac:dyDescent="0.25">
      <c r="F203" s="4"/>
      <c r="G203" s="4"/>
    </row>
    <row r="204" spans="6:7" x14ac:dyDescent="0.25">
      <c r="F204" s="4"/>
      <c r="G204" s="4"/>
    </row>
    <row r="205" spans="6:7" x14ac:dyDescent="0.25">
      <c r="F205" s="4"/>
      <c r="G205" s="4"/>
    </row>
    <row r="206" spans="6:7" x14ac:dyDescent="0.25">
      <c r="F206" s="4"/>
      <c r="G206" s="4"/>
    </row>
    <row r="207" spans="6:7" x14ac:dyDescent="0.25">
      <c r="F207" s="4"/>
      <c r="G207" s="4"/>
    </row>
    <row r="208" spans="6:7" x14ac:dyDescent="0.25">
      <c r="F208" s="4"/>
      <c r="G208" s="4"/>
    </row>
    <row r="209" spans="6:7" x14ac:dyDescent="0.25">
      <c r="F209" s="4"/>
      <c r="G209" s="4"/>
    </row>
    <row r="210" spans="6:7" x14ac:dyDescent="0.25">
      <c r="F210" s="4"/>
      <c r="G210" s="4"/>
    </row>
    <row r="211" spans="6:7" x14ac:dyDescent="0.25">
      <c r="F211" s="4"/>
      <c r="G211" s="4"/>
    </row>
    <row r="212" spans="6:7" x14ac:dyDescent="0.25">
      <c r="F212" s="4"/>
      <c r="G212" s="4"/>
    </row>
    <row r="213" spans="6:7" x14ac:dyDescent="0.25">
      <c r="F213" s="4"/>
      <c r="G213" s="4"/>
    </row>
    <row r="214" spans="6:7" x14ac:dyDescent="0.25">
      <c r="F214" s="4"/>
      <c r="G214" s="4"/>
    </row>
    <row r="215" spans="6:7" x14ac:dyDescent="0.25">
      <c r="F215" s="4"/>
      <c r="G215" s="4"/>
    </row>
    <row r="216" spans="6:7" x14ac:dyDescent="0.25">
      <c r="F216" s="4"/>
      <c r="G216" s="4"/>
    </row>
    <row r="217" spans="6:7" x14ac:dyDescent="0.25">
      <c r="F217" s="4"/>
      <c r="G217" s="4"/>
    </row>
    <row r="218" spans="6:7" x14ac:dyDescent="0.25">
      <c r="F218" s="4"/>
      <c r="G218" s="4"/>
    </row>
    <row r="219" spans="6:7" x14ac:dyDescent="0.25">
      <c r="F219" s="4"/>
      <c r="G219" s="4"/>
    </row>
    <row r="220" spans="6:7" x14ac:dyDescent="0.25">
      <c r="F220" s="4"/>
      <c r="G220" s="4"/>
    </row>
    <row r="221" spans="6:7" x14ac:dyDescent="0.25">
      <c r="F221" s="4"/>
      <c r="G221" s="4"/>
    </row>
    <row r="222" spans="6:7" x14ac:dyDescent="0.25">
      <c r="F222" s="4"/>
      <c r="G222" s="4"/>
    </row>
    <row r="223" spans="6:7" x14ac:dyDescent="0.25">
      <c r="F223" s="4"/>
      <c r="G223" s="4"/>
    </row>
    <row r="224" spans="6:7" x14ac:dyDescent="0.25">
      <c r="F224" s="4"/>
      <c r="G224" s="4"/>
    </row>
    <row r="225" spans="6:7" x14ac:dyDescent="0.25">
      <c r="F225" s="4"/>
      <c r="G225" s="4"/>
    </row>
    <row r="226" spans="6:7" x14ac:dyDescent="0.25">
      <c r="F226" s="4"/>
      <c r="G226" s="4"/>
    </row>
    <row r="227" spans="6:7" x14ac:dyDescent="0.25">
      <c r="F227" s="4"/>
      <c r="G227" s="4"/>
    </row>
    <row r="228" spans="6:7" x14ac:dyDescent="0.25">
      <c r="F228" s="4"/>
      <c r="G228" s="4"/>
    </row>
    <row r="229" spans="6:7" x14ac:dyDescent="0.25">
      <c r="F229" s="4"/>
      <c r="G229" s="4"/>
    </row>
    <row r="230" spans="6:7" x14ac:dyDescent="0.25">
      <c r="F230" s="4"/>
      <c r="G230" s="4"/>
    </row>
    <row r="231" spans="6:7" x14ac:dyDescent="0.25">
      <c r="F231" s="4"/>
      <c r="G231" s="4"/>
    </row>
    <row r="232" spans="6:7" x14ac:dyDescent="0.25">
      <c r="F232" s="4"/>
      <c r="G232" s="4"/>
    </row>
    <row r="233" spans="6:7" x14ac:dyDescent="0.25">
      <c r="F233" s="4"/>
      <c r="G233" s="4"/>
    </row>
    <row r="234" spans="6:7" x14ac:dyDescent="0.25">
      <c r="F234" s="4"/>
      <c r="G234" s="4"/>
    </row>
    <row r="235" spans="6:7" x14ac:dyDescent="0.25">
      <c r="F235" s="4"/>
      <c r="G235" s="4"/>
    </row>
    <row r="236" spans="6:7" x14ac:dyDescent="0.25">
      <c r="F236" s="4"/>
      <c r="G236" s="4"/>
    </row>
    <row r="237" spans="6:7" x14ac:dyDescent="0.25">
      <c r="F237" s="4"/>
      <c r="G237" s="4"/>
    </row>
    <row r="238" spans="6:7" x14ac:dyDescent="0.25">
      <c r="F238" s="4"/>
      <c r="G238" s="4"/>
    </row>
    <row r="239" spans="6:7" x14ac:dyDescent="0.25">
      <c r="F239" s="4"/>
      <c r="G239" s="4"/>
    </row>
    <row r="240" spans="6:7" x14ac:dyDescent="0.25">
      <c r="F240" s="4"/>
      <c r="G240" s="4"/>
    </row>
    <row r="241" spans="6:7" x14ac:dyDescent="0.25">
      <c r="F241" s="4"/>
      <c r="G241" s="4"/>
    </row>
    <row r="242" spans="6:7" x14ac:dyDescent="0.25">
      <c r="F242" s="4"/>
      <c r="G242" s="4"/>
    </row>
    <row r="243" spans="6:7" x14ac:dyDescent="0.25">
      <c r="F243" s="4"/>
      <c r="G243" s="4"/>
    </row>
    <row r="244" spans="6:7" x14ac:dyDescent="0.25">
      <c r="F244" s="4"/>
      <c r="G244" s="4"/>
    </row>
    <row r="245" spans="6:7" x14ac:dyDescent="0.25">
      <c r="F245" s="4"/>
      <c r="G245" s="4"/>
    </row>
    <row r="246" spans="6:7" x14ac:dyDescent="0.25">
      <c r="F246" s="4"/>
      <c r="G246" s="4"/>
    </row>
    <row r="247" spans="6:7" x14ac:dyDescent="0.25">
      <c r="F247" s="4"/>
      <c r="G247" s="4"/>
    </row>
    <row r="248" spans="6:7" x14ac:dyDescent="0.25">
      <c r="F248" s="4"/>
      <c r="G248" s="4"/>
    </row>
    <row r="249" spans="6:7" x14ac:dyDescent="0.25">
      <c r="F249" s="4"/>
      <c r="G249" s="4"/>
    </row>
    <row r="250" spans="6:7" x14ac:dyDescent="0.25">
      <c r="F250" s="4"/>
      <c r="G250" s="4"/>
    </row>
    <row r="251" spans="6:7" x14ac:dyDescent="0.25">
      <c r="F251" s="4"/>
      <c r="G251" s="4"/>
    </row>
    <row r="252" spans="6:7" x14ac:dyDescent="0.25">
      <c r="F252" s="4"/>
      <c r="G252" s="4"/>
    </row>
    <row r="253" spans="6:7" x14ac:dyDescent="0.25">
      <c r="F253" s="4"/>
      <c r="G253" s="4"/>
    </row>
    <row r="254" spans="6:7" x14ac:dyDescent="0.25">
      <c r="F254" s="4"/>
      <c r="G254" s="4"/>
    </row>
    <row r="255" spans="6:7" x14ac:dyDescent="0.25">
      <c r="F255" s="4"/>
      <c r="G255" s="4"/>
    </row>
    <row r="256" spans="6:7" x14ac:dyDescent="0.25">
      <c r="F256" s="4"/>
      <c r="G256" s="4"/>
    </row>
    <row r="257" spans="6:7" x14ac:dyDescent="0.25">
      <c r="F257" s="4"/>
      <c r="G257" s="4"/>
    </row>
    <row r="258" spans="6:7" x14ac:dyDescent="0.25">
      <c r="F258" s="4"/>
      <c r="G258" s="4"/>
    </row>
    <row r="259" spans="6:7" x14ac:dyDescent="0.25">
      <c r="F259" s="4"/>
      <c r="G259" s="4"/>
    </row>
    <row r="260" spans="6:7" x14ac:dyDescent="0.25">
      <c r="F260" s="4"/>
      <c r="G260" s="4"/>
    </row>
    <row r="261" spans="6:7" x14ac:dyDescent="0.25">
      <c r="F261" s="4"/>
      <c r="G261" s="4"/>
    </row>
    <row r="262" spans="6:7" x14ac:dyDescent="0.25">
      <c r="F262" s="4"/>
      <c r="G262" s="4"/>
    </row>
    <row r="263" spans="6:7" x14ac:dyDescent="0.25">
      <c r="F263" s="4"/>
      <c r="G263" s="4"/>
    </row>
    <row r="264" spans="6:7" x14ac:dyDescent="0.25">
      <c r="F264" s="4"/>
      <c r="G264" s="4"/>
    </row>
    <row r="265" spans="6:7" x14ac:dyDescent="0.25">
      <c r="F265" s="4"/>
      <c r="G265" s="4"/>
    </row>
    <row r="266" spans="6:7" x14ac:dyDescent="0.25">
      <c r="F266" s="4"/>
      <c r="G266" s="4"/>
    </row>
    <row r="267" spans="6:7" x14ac:dyDescent="0.25">
      <c r="F267" s="4"/>
      <c r="G267" s="4"/>
    </row>
    <row r="268" spans="6:7" x14ac:dyDescent="0.25">
      <c r="F268" s="4"/>
      <c r="G268" s="4"/>
    </row>
    <row r="269" spans="6:7" x14ac:dyDescent="0.25">
      <c r="F269" s="4"/>
      <c r="G269" s="4"/>
    </row>
    <row r="270" spans="6:7" x14ac:dyDescent="0.25">
      <c r="F270" s="4"/>
      <c r="G270" s="4"/>
    </row>
    <row r="271" spans="6:7" x14ac:dyDescent="0.25">
      <c r="F271" s="4"/>
      <c r="G271" s="4"/>
    </row>
    <row r="272" spans="6:7" x14ac:dyDescent="0.25">
      <c r="F272" s="4"/>
      <c r="G272" s="4"/>
    </row>
    <row r="273" spans="6:7" x14ac:dyDescent="0.25">
      <c r="F273" s="4"/>
      <c r="G273" s="4"/>
    </row>
    <row r="274" spans="6:7" x14ac:dyDescent="0.25">
      <c r="F274" s="4"/>
      <c r="G274" s="4"/>
    </row>
    <row r="275" spans="6:7" x14ac:dyDescent="0.25">
      <c r="F275" s="4"/>
      <c r="G275" s="4"/>
    </row>
    <row r="276" spans="6:7" x14ac:dyDescent="0.25">
      <c r="F276" s="4"/>
      <c r="G276" s="4"/>
    </row>
    <row r="277" spans="6:7" x14ac:dyDescent="0.25">
      <c r="F277" s="4"/>
      <c r="G277" s="4"/>
    </row>
    <row r="278" spans="6:7" x14ac:dyDescent="0.25">
      <c r="F278" s="4"/>
      <c r="G278" s="4"/>
    </row>
    <row r="279" spans="6:7" x14ac:dyDescent="0.25">
      <c r="F279" s="4"/>
      <c r="G279" s="4"/>
    </row>
    <row r="280" spans="6:7" x14ac:dyDescent="0.25">
      <c r="F280" s="4"/>
      <c r="G280" s="4"/>
    </row>
    <row r="281" spans="6:7" x14ac:dyDescent="0.25">
      <c r="F281" s="4"/>
      <c r="G281" s="4"/>
    </row>
    <row r="282" spans="6:7" x14ac:dyDescent="0.25">
      <c r="F282" s="4"/>
      <c r="G282" s="4"/>
    </row>
    <row r="283" spans="6:7" x14ac:dyDescent="0.25">
      <c r="F283" s="4"/>
      <c r="G283" s="4"/>
    </row>
    <row r="284" spans="6:7" x14ac:dyDescent="0.25">
      <c r="F284" s="4"/>
      <c r="G284" s="4"/>
    </row>
    <row r="285" spans="6:7" x14ac:dyDescent="0.25">
      <c r="F285" s="4"/>
      <c r="G285" s="4"/>
    </row>
    <row r="286" spans="6:7" x14ac:dyDescent="0.25">
      <c r="F286" s="4"/>
      <c r="G286" s="4"/>
    </row>
    <row r="287" spans="6:7" x14ac:dyDescent="0.25">
      <c r="F287" s="4"/>
      <c r="G287" s="4"/>
    </row>
    <row r="288" spans="6:7" x14ac:dyDescent="0.25">
      <c r="F288" s="4"/>
      <c r="G288" s="4"/>
    </row>
    <row r="289" spans="6:7" x14ac:dyDescent="0.25">
      <c r="F289" s="4"/>
      <c r="G289" s="4"/>
    </row>
    <row r="290" spans="6:7" x14ac:dyDescent="0.25">
      <c r="F290" s="4"/>
      <c r="G290" s="4"/>
    </row>
    <row r="291" spans="6:7" x14ac:dyDescent="0.25">
      <c r="F291" s="4"/>
      <c r="G291" s="4"/>
    </row>
    <row r="292" spans="6:7" x14ac:dyDescent="0.25">
      <c r="F292" s="4"/>
      <c r="G292" s="4"/>
    </row>
    <row r="293" spans="6:7" x14ac:dyDescent="0.25">
      <c r="F293" s="4"/>
      <c r="G293" s="4"/>
    </row>
    <row r="294" spans="6:7" x14ac:dyDescent="0.25">
      <c r="F294" s="4"/>
      <c r="G294" s="4"/>
    </row>
    <row r="295" spans="6:7" x14ac:dyDescent="0.25">
      <c r="F295" s="4"/>
      <c r="G295" s="4"/>
    </row>
    <row r="296" spans="6:7" x14ac:dyDescent="0.25">
      <c r="F296" s="4"/>
      <c r="G296" s="4"/>
    </row>
    <row r="297" spans="6:7" x14ac:dyDescent="0.25">
      <c r="F297" s="4"/>
      <c r="G297" s="4"/>
    </row>
    <row r="298" spans="6:7" x14ac:dyDescent="0.25">
      <c r="F298" s="4"/>
      <c r="G298" s="4"/>
    </row>
    <row r="299" spans="6:7" x14ac:dyDescent="0.25">
      <c r="F299" s="4"/>
      <c r="G299" s="4"/>
    </row>
    <row r="300" spans="6:7" x14ac:dyDescent="0.25">
      <c r="F300" s="4"/>
      <c r="G300" s="4"/>
    </row>
    <row r="301" spans="6:7" x14ac:dyDescent="0.25">
      <c r="F301" s="4"/>
      <c r="G301" s="4"/>
    </row>
    <row r="302" spans="6:7" x14ac:dyDescent="0.25">
      <c r="F302" s="4"/>
      <c r="G302" s="4"/>
    </row>
    <row r="303" spans="6:7" x14ac:dyDescent="0.25">
      <c r="F303" s="4"/>
      <c r="G303" s="4"/>
    </row>
    <row r="304" spans="6:7" x14ac:dyDescent="0.25">
      <c r="F304" s="4"/>
      <c r="G304" s="4"/>
    </row>
    <row r="305" spans="6:7" x14ac:dyDescent="0.25">
      <c r="F305" s="4"/>
      <c r="G305" s="4"/>
    </row>
    <row r="306" spans="6:7" x14ac:dyDescent="0.25">
      <c r="F306" s="4"/>
      <c r="G306" s="4"/>
    </row>
    <row r="307" spans="6:7" x14ac:dyDescent="0.25">
      <c r="F307" s="4"/>
      <c r="G307" s="4"/>
    </row>
    <row r="308" spans="6:7" x14ac:dyDescent="0.25">
      <c r="F308" s="4"/>
      <c r="G308" s="4"/>
    </row>
    <row r="309" spans="6:7" x14ac:dyDescent="0.25">
      <c r="F309" s="4"/>
      <c r="G309" s="4"/>
    </row>
    <row r="310" spans="6:7" x14ac:dyDescent="0.25">
      <c r="F310" s="4"/>
      <c r="G310" s="4"/>
    </row>
    <row r="311" spans="6:7" x14ac:dyDescent="0.25">
      <c r="F311" s="4"/>
      <c r="G311" s="4"/>
    </row>
    <row r="312" spans="6:7" x14ac:dyDescent="0.25">
      <c r="F312" s="4"/>
      <c r="G312" s="4"/>
    </row>
    <row r="313" spans="6:7" x14ac:dyDescent="0.25">
      <c r="F313" s="4"/>
      <c r="G313" s="4"/>
    </row>
    <row r="314" spans="6:7" x14ac:dyDescent="0.25">
      <c r="F314" s="4"/>
      <c r="G314" s="4"/>
    </row>
    <row r="315" spans="6:7" x14ac:dyDescent="0.25">
      <c r="F315" s="4"/>
      <c r="G315" s="4"/>
    </row>
    <row r="316" spans="6:7" x14ac:dyDescent="0.25">
      <c r="F316" s="4"/>
      <c r="G316" s="4"/>
    </row>
    <row r="317" spans="6:7" x14ac:dyDescent="0.25">
      <c r="F317" s="4"/>
      <c r="G317" s="4"/>
    </row>
    <row r="318" spans="6:7" x14ac:dyDescent="0.25">
      <c r="F318" s="4"/>
      <c r="G318" s="4"/>
    </row>
    <row r="319" spans="6:7" x14ac:dyDescent="0.25">
      <c r="F319" s="4"/>
      <c r="G319" s="4"/>
    </row>
    <row r="320" spans="6:7" x14ac:dyDescent="0.25">
      <c r="F320" s="4"/>
      <c r="G320" s="4"/>
    </row>
    <row r="321" spans="6:7" x14ac:dyDescent="0.25">
      <c r="F321" s="4"/>
      <c r="G321" s="4"/>
    </row>
    <row r="322" spans="6:7" x14ac:dyDescent="0.25">
      <c r="F322" s="4"/>
      <c r="G322" s="4"/>
    </row>
    <row r="323" spans="6:7" x14ac:dyDescent="0.25">
      <c r="F323" s="4"/>
      <c r="G323" s="4"/>
    </row>
    <row r="324" spans="6:7" x14ac:dyDescent="0.25">
      <c r="F324" s="4"/>
      <c r="G324" s="4"/>
    </row>
    <row r="325" spans="6:7" x14ac:dyDescent="0.25">
      <c r="F325" s="4"/>
      <c r="G325" s="4"/>
    </row>
    <row r="326" spans="6:7" x14ac:dyDescent="0.25">
      <c r="F326" s="4"/>
      <c r="G326" s="4"/>
    </row>
    <row r="327" spans="6:7" x14ac:dyDescent="0.25">
      <c r="F327" s="4"/>
      <c r="G327" s="4"/>
    </row>
    <row r="328" spans="6:7" x14ac:dyDescent="0.25">
      <c r="F328" s="4"/>
      <c r="G328" s="4"/>
    </row>
    <row r="329" spans="6:7" x14ac:dyDescent="0.25">
      <c r="F329" s="4"/>
      <c r="G329" s="4"/>
    </row>
    <row r="330" spans="6:7" x14ac:dyDescent="0.25">
      <c r="F330" s="4"/>
      <c r="G330" s="4"/>
    </row>
    <row r="331" spans="6:7" x14ac:dyDescent="0.25">
      <c r="F331" s="4"/>
      <c r="G331" s="4"/>
    </row>
    <row r="332" spans="6:7" x14ac:dyDescent="0.25">
      <c r="F332" s="4"/>
      <c r="G332" s="4"/>
    </row>
    <row r="333" spans="6:7" x14ac:dyDescent="0.25">
      <c r="F333" s="4"/>
      <c r="G333" s="4"/>
    </row>
    <row r="334" spans="6:7" x14ac:dyDescent="0.25">
      <c r="F334" s="4"/>
      <c r="G334" s="4"/>
    </row>
    <row r="335" spans="6:7" x14ac:dyDescent="0.25">
      <c r="F335" s="4"/>
      <c r="G335" s="4"/>
    </row>
    <row r="336" spans="6:7" x14ac:dyDescent="0.25">
      <c r="F336" s="4"/>
      <c r="G336" s="4"/>
    </row>
    <row r="337" spans="6:7" x14ac:dyDescent="0.25">
      <c r="F337" s="4"/>
      <c r="G337" s="4"/>
    </row>
    <row r="338" spans="6:7" x14ac:dyDescent="0.25">
      <c r="F338" s="4"/>
      <c r="G338" s="4"/>
    </row>
    <row r="339" spans="6:7" x14ac:dyDescent="0.25">
      <c r="F339" s="4"/>
      <c r="G339" s="4"/>
    </row>
    <row r="340" spans="6:7" x14ac:dyDescent="0.25">
      <c r="F340" s="4"/>
      <c r="G340" s="4"/>
    </row>
    <row r="341" spans="6:7" x14ac:dyDescent="0.25">
      <c r="F341" s="4"/>
      <c r="G341" s="4"/>
    </row>
    <row r="342" spans="6:7" x14ac:dyDescent="0.25">
      <c r="F342" s="4"/>
      <c r="G342" s="4"/>
    </row>
    <row r="343" spans="6:7" x14ac:dyDescent="0.25">
      <c r="F343" s="4"/>
      <c r="G343" s="4"/>
    </row>
    <row r="344" spans="6:7" x14ac:dyDescent="0.25">
      <c r="F344" s="4"/>
      <c r="G344" s="4"/>
    </row>
    <row r="345" spans="6:7" x14ac:dyDescent="0.25">
      <c r="F345" s="4"/>
      <c r="G345" s="4"/>
    </row>
    <row r="346" spans="6:7" x14ac:dyDescent="0.25">
      <c r="F346" s="4"/>
      <c r="G346" s="4"/>
    </row>
    <row r="347" spans="6:7" x14ac:dyDescent="0.25">
      <c r="F347" s="4"/>
      <c r="G347" s="4"/>
    </row>
    <row r="348" spans="6:7" x14ac:dyDescent="0.25">
      <c r="F348" s="4"/>
      <c r="G348" s="4"/>
    </row>
    <row r="349" spans="6:7" x14ac:dyDescent="0.25">
      <c r="F349" s="4"/>
      <c r="G349" s="4"/>
    </row>
    <row r="350" spans="6:7" x14ac:dyDescent="0.25">
      <c r="F350" s="4"/>
      <c r="G350" s="4"/>
    </row>
    <row r="351" spans="6:7" x14ac:dyDescent="0.25">
      <c r="F351" s="4"/>
      <c r="G351" s="4"/>
    </row>
    <row r="352" spans="6:7" x14ac:dyDescent="0.25">
      <c r="F352" s="4"/>
      <c r="G352" s="4"/>
    </row>
    <row r="353" spans="6:7" x14ac:dyDescent="0.25">
      <c r="F353" s="4"/>
      <c r="G353" s="4"/>
    </row>
    <row r="354" spans="6:7" x14ac:dyDescent="0.25">
      <c r="F354" s="4"/>
      <c r="G354" s="4"/>
    </row>
    <row r="355" spans="6:7" x14ac:dyDescent="0.25">
      <c r="F355" s="4"/>
      <c r="G355" s="4"/>
    </row>
    <row r="356" spans="6:7" x14ac:dyDescent="0.25">
      <c r="F356" s="4"/>
      <c r="G356" s="4"/>
    </row>
    <row r="357" spans="6:7" x14ac:dyDescent="0.25">
      <c r="F357" s="4"/>
      <c r="G357" s="4"/>
    </row>
    <row r="358" spans="6:7" x14ac:dyDescent="0.25">
      <c r="F358" s="4"/>
      <c r="G358" s="4"/>
    </row>
    <row r="359" spans="6:7" x14ac:dyDescent="0.25">
      <c r="F359" s="4"/>
      <c r="G359" s="4"/>
    </row>
    <row r="360" spans="6:7" x14ac:dyDescent="0.25">
      <c r="F360" s="4"/>
      <c r="G360" s="4"/>
    </row>
    <row r="361" spans="6:7" x14ac:dyDescent="0.25">
      <c r="F361" s="4"/>
      <c r="G361" s="4"/>
    </row>
    <row r="362" spans="6:7" x14ac:dyDescent="0.25">
      <c r="F362" s="4"/>
      <c r="G362" s="4"/>
    </row>
    <row r="363" spans="6:7" x14ac:dyDescent="0.25">
      <c r="F363" s="4"/>
      <c r="G363" s="4"/>
    </row>
    <row r="364" spans="6:7" x14ac:dyDescent="0.25">
      <c r="F364" s="4"/>
      <c r="G364" s="4"/>
    </row>
    <row r="365" spans="6:7" x14ac:dyDescent="0.25">
      <c r="F365" s="4"/>
      <c r="G365" s="4"/>
    </row>
    <row r="366" spans="6:7" x14ac:dyDescent="0.25">
      <c r="F366" s="4"/>
      <c r="G366" s="4"/>
    </row>
    <row r="367" spans="6:7" x14ac:dyDescent="0.25">
      <c r="F367" s="4"/>
      <c r="G367" s="4"/>
    </row>
    <row r="368" spans="6:7" x14ac:dyDescent="0.25">
      <c r="F368" s="4"/>
      <c r="G368" s="4"/>
    </row>
    <row r="369" spans="6:7" x14ac:dyDescent="0.25">
      <c r="F369" s="4"/>
      <c r="G369" s="4"/>
    </row>
    <row r="370" spans="6:7" x14ac:dyDescent="0.25">
      <c r="F370" s="4"/>
      <c r="G370" s="4"/>
    </row>
    <row r="371" spans="6:7" x14ac:dyDescent="0.25">
      <c r="F371" s="4"/>
      <c r="G371" s="4"/>
    </row>
    <row r="372" spans="6:7" x14ac:dyDescent="0.25">
      <c r="F372" s="4"/>
      <c r="G372" s="4"/>
    </row>
    <row r="373" spans="6:7" x14ac:dyDescent="0.25">
      <c r="F373" s="4"/>
      <c r="G373" s="4"/>
    </row>
    <row r="374" spans="6:7" x14ac:dyDescent="0.25">
      <c r="F374" s="4"/>
      <c r="G374" s="4"/>
    </row>
    <row r="375" spans="6:7" x14ac:dyDescent="0.25">
      <c r="F375" s="4"/>
      <c r="G375" s="4"/>
    </row>
    <row r="376" spans="6:7" x14ac:dyDescent="0.25">
      <c r="F376" s="4"/>
      <c r="G376" s="4"/>
    </row>
    <row r="377" spans="6:7" x14ac:dyDescent="0.25">
      <c r="F377" s="4"/>
      <c r="G377" s="4"/>
    </row>
    <row r="378" spans="6:7" x14ac:dyDescent="0.25">
      <c r="F378" s="4"/>
      <c r="G378" s="4"/>
    </row>
    <row r="379" spans="6:7" x14ac:dyDescent="0.25">
      <c r="F379" s="4"/>
      <c r="G379" s="4"/>
    </row>
    <row r="380" spans="6:7" x14ac:dyDescent="0.25">
      <c r="F380" s="4"/>
      <c r="G380" s="4"/>
    </row>
    <row r="381" spans="6:7" x14ac:dyDescent="0.25">
      <c r="F381" s="4"/>
      <c r="G381" s="4"/>
    </row>
    <row r="382" spans="6:7" x14ac:dyDescent="0.25">
      <c r="F382" s="4"/>
      <c r="G382" s="4"/>
    </row>
    <row r="383" spans="6:7" x14ac:dyDescent="0.25">
      <c r="F383" s="4"/>
      <c r="G383" s="4"/>
    </row>
    <row r="384" spans="6:7" x14ac:dyDescent="0.25">
      <c r="F384" s="4"/>
      <c r="G384" s="4"/>
    </row>
    <row r="385" spans="6:7" x14ac:dyDescent="0.25">
      <c r="F385" s="4"/>
      <c r="G385" s="4"/>
    </row>
    <row r="386" spans="6:7" x14ac:dyDescent="0.25">
      <c r="F386" s="4"/>
      <c r="G386" s="4"/>
    </row>
    <row r="387" spans="6:7" x14ac:dyDescent="0.25">
      <c r="F387" s="4"/>
      <c r="G387" s="4"/>
    </row>
    <row r="388" spans="6:7" x14ac:dyDescent="0.25">
      <c r="F388" s="4"/>
      <c r="G388" s="4"/>
    </row>
    <row r="389" spans="6:7" x14ac:dyDescent="0.25">
      <c r="F389" s="4"/>
      <c r="G389" s="4"/>
    </row>
    <row r="390" spans="6:7" x14ac:dyDescent="0.25">
      <c r="F390" s="4"/>
      <c r="G390" s="4"/>
    </row>
    <row r="391" spans="6:7" x14ac:dyDescent="0.25">
      <c r="F391" s="4"/>
      <c r="G391" s="4"/>
    </row>
    <row r="392" spans="6:7" x14ac:dyDescent="0.25">
      <c r="F392" s="4"/>
      <c r="G392" s="4"/>
    </row>
    <row r="393" spans="6:7" x14ac:dyDescent="0.25">
      <c r="F393" s="4"/>
      <c r="G393" s="4"/>
    </row>
    <row r="394" spans="6:7" x14ac:dyDescent="0.25">
      <c r="F394" s="4"/>
      <c r="G394" s="4"/>
    </row>
    <row r="395" spans="6:7" x14ac:dyDescent="0.25">
      <c r="F395" s="4"/>
      <c r="G395" s="4"/>
    </row>
    <row r="396" spans="6:7" x14ac:dyDescent="0.25">
      <c r="F396" s="4"/>
      <c r="G396" s="4"/>
    </row>
    <row r="397" spans="6:7" x14ac:dyDescent="0.25">
      <c r="F397" s="4"/>
      <c r="G397" s="4"/>
    </row>
    <row r="398" spans="6:7" x14ac:dyDescent="0.25">
      <c r="F398" s="4"/>
      <c r="G398" s="4"/>
    </row>
    <row r="399" spans="6:7" x14ac:dyDescent="0.25">
      <c r="F399" s="4"/>
      <c r="G399" s="4"/>
    </row>
    <row r="400" spans="6:7" x14ac:dyDescent="0.25">
      <c r="F400" s="4"/>
      <c r="G400" s="4"/>
    </row>
    <row r="401" spans="6:7" x14ac:dyDescent="0.25">
      <c r="F401" s="4"/>
      <c r="G401" s="4"/>
    </row>
    <row r="402" spans="6:7" x14ac:dyDescent="0.25">
      <c r="F402" s="4"/>
      <c r="G402" s="4"/>
    </row>
    <row r="403" spans="6:7" x14ac:dyDescent="0.25">
      <c r="F403" s="4"/>
      <c r="G403" s="4"/>
    </row>
    <row r="404" spans="6:7" x14ac:dyDescent="0.25">
      <c r="F404" s="4"/>
      <c r="G404" s="4"/>
    </row>
    <row r="405" spans="6:7" x14ac:dyDescent="0.25">
      <c r="F405" s="4"/>
      <c r="G405" s="4"/>
    </row>
    <row r="406" spans="6:7" x14ac:dyDescent="0.25">
      <c r="F406" s="4"/>
      <c r="G406" s="4"/>
    </row>
    <row r="407" spans="6:7" x14ac:dyDescent="0.25">
      <c r="F407" s="4"/>
      <c r="G407" s="4"/>
    </row>
    <row r="408" spans="6:7" x14ac:dyDescent="0.25">
      <c r="F408" s="4"/>
      <c r="G408" s="4"/>
    </row>
    <row r="409" spans="6:7" x14ac:dyDescent="0.25">
      <c r="F409" s="4"/>
      <c r="G409" s="4"/>
    </row>
    <row r="410" spans="6:7" x14ac:dyDescent="0.25">
      <c r="F410" s="4"/>
      <c r="G410" s="4"/>
    </row>
    <row r="411" spans="6:7" x14ac:dyDescent="0.25">
      <c r="F411" s="4"/>
      <c r="G411" s="4"/>
    </row>
    <row r="412" spans="6:7" x14ac:dyDescent="0.25">
      <c r="F412" s="4"/>
      <c r="G412" s="4"/>
    </row>
    <row r="413" spans="6:7" x14ac:dyDescent="0.25">
      <c r="F413" s="4"/>
      <c r="G413" s="4"/>
    </row>
    <row r="414" spans="6:7" x14ac:dyDescent="0.25">
      <c r="F414" s="4"/>
      <c r="G414" s="4"/>
    </row>
    <row r="415" spans="6:7" x14ac:dyDescent="0.25">
      <c r="F415" s="4"/>
      <c r="G415" s="4"/>
    </row>
    <row r="416" spans="6:7" x14ac:dyDescent="0.25">
      <c r="F416" s="4"/>
      <c r="G416" s="4"/>
    </row>
    <row r="417" spans="6:7" x14ac:dyDescent="0.25">
      <c r="F417" s="4"/>
      <c r="G417" s="4"/>
    </row>
    <row r="418" spans="6:7" x14ac:dyDescent="0.25">
      <c r="F418" s="4"/>
      <c r="G418" s="4"/>
    </row>
    <row r="419" spans="6:7" x14ac:dyDescent="0.25">
      <c r="F419" s="4"/>
      <c r="G419" s="4"/>
    </row>
    <row r="420" spans="6:7" x14ac:dyDescent="0.25">
      <c r="F420" s="4"/>
      <c r="G420" s="4"/>
    </row>
    <row r="421" spans="6:7" x14ac:dyDescent="0.25">
      <c r="F421" s="4"/>
      <c r="G421" s="4"/>
    </row>
    <row r="422" spans="6:7" x14ac:dyDescent="0.25">
      <c r="F422" s="4"/>
      <c r="G422" s="4"/>
    </row>
    <row r="423" spans="6:7" x14ac:dyDescent="0.25">
      <c r="F423" s="4"/>
      <c r="G423" s="4"/>
    </row>
    <row r="424" spans="6:7" x14ac:dyDescent="0.25">
      <c r="F424" s="4"/>
      <c r="G424" s="4"/>
    </row>
    <row r="425" spans="6:7" x14ac:dyDescent="0.25">
      <c r="F425" s="4"/>
      <c r="G425" s="4"/>
    </row>
    <row r="426" spans="6:7" x14ac:dyDescent="0.25">
      <c r="F426" s="4"/>
      <c r="G426" s="4"/>
    </row>
    <row r="427" spans="6:7" x14ac:dyDescent="0.25">
      <c r="F427" s="4"/>
      <c r="G427" s="4"/>
    </row>
    <row r="428" spans="6:7" x14ac:dyDescent="0.25">
      <c r="F428" s="4"/>
      <c r="G428" s="4"/>
    </row>
    <row r="429" spans="6:7" x14ac:dyDescent="0.25">
      <c r="F429" s="4"/>
      <c r="G429" s="4"/>
    </row>
    <row r="430" spans="6:7" x14ac:dyDescent="0.25">
      <c r="F430" s="4"/>
      <c r="G430" s="4"/>
    </row>
    <row r="431" spans="6:7" x14ac:dyDescent="0.25">
      <c r="F431" s="4"/>
      <c r="G431" s="4"/>
    </row>
    <row r="432" spans="6:7" x14ac:dyDescent="0.25">
      <c r="F432" s="4"/>
      <c r="G432" s="4"/>
    </row>
    <row r="433" spans="6:7" x14ac:dyDescent="0.25">
      <c r="F433" s="4"/>
      <c r="G433" s="4"/>
    </row>
    <row r="434" spans="6:7" x14ac:dyDescent="0.25">
      <c r="F434" s="4"/>
      <c r="G434" s="4"/>
    </row>
  </sheetData>
  <mergeCells count="2">
    <mergeCell ref="F1:G1"/>
    <mergeCell ref="A1:E1"/>
  </mergeCells>
  <phoneticPr fontId="4" type="noConversion"/>
  <pageMargins left="0.59055118110236227" right="0.59055118110236227" top="0.78740157480314965" bottom="0.78740157480314965"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7BD4-E208-4AA6-BD2D-3B2BFB37DC6B}">
  <sheetPr>
    <pageSetUpPr fitToPage="1"/>
  </sheetPr>
  <dimension ref="A1:H409"/>
  <sheetViews>
    <sheetView workbookViewId="0">
      <selection activeCell="F1" sqref="F1:G1"/>
    </sheetView>
  </sheetViews>
  <sheetFormatPr defaultRowHeight="15" x14ac:dyDescent="0.25"/>
  <cols>
    <col min="2" max="2" width="14.85546875" bestFit="1" customWidth="1"/>
    <col min="3" max="3" width="13.42578125" customWidth="1"/>
    <col min="4" max="4" width="11" style="2" bestFit="1" customWidth="1"/>
    <col min="5" max="5" width="45.42578125" bestFit="1" customWidth="1"/>
    <col min="6" max="6" width="19.85546875" bestFit="1" customWidth="1"/>
    <col min="7" max="7" width="16" customWidth="1"/>
  </cols>
  <sheetData>
    <row r="1" spans="1:7" s="3" customFormat="1" ht="27.75" customHeight="1" thickBot="1" x14ac:dyDescent="0.3">
      <c r="A1" s="275" t="s">
        <v>57</v>
      </c>
      <c r="B1" s="277"/>
      <c r="C1" s="277"/>
      <c r="D1" s="277"/>
      <c r="E1" s="276"/>
      <c r="F1" s="275" t="s">
        <v>277</v>
      </c>
      <c r="G1" s="276"/>
    </row>
    <row r="2" spans="1:7" s="1" customFormat="1" ht="75" x14ac:dyDescent="0.25">
      <c r="A2" s="252" t="s">
        <v>414</v>
      </c>
      <c r="B2" s="254" t="s">
        <v>0</v>
      </c>
      <c r="C2" s="254" t="s">
        <v>1</v>
      </c>
      <c r="D2" s="254" t="s">
        <v>2</v>
      </c>
      <c r="E2" s="255" t="s">
        <v>555</v>
      </c>
      <c r="F2" s="253" t="s">
        <v>3</v>
      </c>
      <c r="G2" s="255" t="s">
        <v>4</v>
      </c>
    </row>
    <row r="3" spans="1:7" s="5" customFormat="1" ht="18" customHeight="1" x14ac:dyDescent="0.25">
      <c r="A3" s="202" t="s">
        <v>547</v>
      </c>
      <c r="B3" s="9" t="s">
        <v>8</v>
      </c>
      <c r="C3" s="9"/>
      <c r="D3" s="8">
        <v>20</v>
      </c>
      <c r="E3" s="58" t="s">
        <v>366</v>
      </c>
      <c r="F3" s="42">
        <v>0.93</v>
      </c>
      <c r="G3" s="29">
        <f t="shared" ref="G3:G14" si="0">ROUND((+F3*D3),2)</f>
        <v>18.600000000000001</v>
      </c>
    </row>
    <row r="4" spans="1:7" ht="18" customHeight="1" x14ac:dyDescent="0.25">
      <c r="A4" s="202" t="s">
        <v>429</v>
      </c>
      <c r="B4" s="9" t="s">
        <v>58</v>
      </c>
      <c r="C4" s="9" t="s">
        <v>68</v>
      </c>
      <c r="D4" s="8">
        <v>1</v>
      </c>
      <c r="E4" s="58" t="s">
        <v>367</v>
      </c>
      <c r="F4" s="42">
        <v>5.7169999999999996</v>
      </c>
      <c r="G4" s="29">
        <f t="shared" si="0"/>
        <v>5.72</v>
      </c>
    </row>
    <row r="5" spans="1:7" ht="18" customHeight="1" x14ac:dyDescent="0.25">
      <c r="A5" s="202" t="s">
        <v>548</v>
      </c>
      <c r="B5" s="9" t="s">
        <v>58</v>
      </c>
      <c r="C5" s="9" t="s">
        <v>70</v>
      </c>
      <c r="D5" s="8">
        <v>2</v>
      </c>
      <c r="E5" s="58" t="s">
        <v>59</v>
      </c>
      <c r="F5" s="42">
        <v>4.0999999999999996</v>
      </c>
      <c r="G5" s="29">
        <f t="shared" si="0"/>
        <v>8.1999999999999993</v>
      </c>
    </row>
    <row r="6" spans="1:7" ht="18" customHeight="1" x14ac:dyDescent="0.25">
      <c r="A6" s="202" t="s">
        <v>432</v>
      </c>
      <c r="B6" s="9" t="s">
        <v>8</v>
      </c>
      <c r="C6" s="9"/>
      <c r="D6" s="8">
        <v>6</v>
      </c>
      <c r="E6" s="58" t="s">
        <v>69</v>
      </c>
      <c r="F6" s="42">
        <v>1</v>
      </c>
      <c r="G6" s="29">
        <f t="shared" si="0"/>
        <v>6</v>
      </c>
    </row>
    <row r="7" spans="1:7" ht="18" customHeight="1" x14ac:dyDescent="0.25">
      <c r="A7" s="202" t="s">
        <v>482</v>
      </c>
      <c r="B7" s="9" t="s">
        <v>8</v>
      </c>
      <c r="C7" s="9"/>
      <c r="D7" s="8">
        <v>5</v>
      </c>
      <c r="E7" s="58" t="s">
        <v>72</v>
      </c>
      <c r="F7" s="42">
        <v>0.85</v>
      </c>
      <c r="G7" s="29">
        <f t="shared" si="0"/>
        <v>4.25</v>
      </c>
    </row>
    <row r="8" spans="1:7" ht="18" customHeight="1" x14ac:dyDescent="0.25">
      <c r="A8" s="202" t="s">
        <v>480</v>
      </c>
      <c r="B8" s="9" t="s">
        <v>58</v>
      </c>
      <c r="C8" s="9" t="s">
        <v>60</v>
      </c>
      <c r="D8" s="8">
        <v>3</v>
      </c>
      <c r="E8" s="58" t="s">
        <v>61</v>
      </c>
      <c r="F8" s="42">
        <v>7.6</v>
      </c>
      <c r="G8" s="29">
        <f t="shared" si="0"/>
        <v>22.8</v>
      </c>
    </row>
    <row r="9" spans="1:7" ht="18" customHeight="1" x14ac:dyDescent="0.25">
      <c r="A9" s="202" t="s">
        <v>446</v>
      </c>
      <c r="B9" s="9" t="s">
        <v>58</v>
      </c>
      <c r="C9" s="9" t="s">
        <v>299</v>
      </c>
      <c r="D9" s="8">
        <v>1</v>
      </c>
      <c r="E9" s="58" t="s">
        <v>62</v>
      </c>
      <c r="F9" s="42">
        <f>18.5</f>
        <v>18.5</v>
      </c>
      <c r="G9" s="29">
        <f t="shared" si="0"/>
        <v>18.5</v>
      </c>
    </row>
    <row r="10" spans="1:7" ht="18" customHeight="1" x14ac:dyDescent="0.25">
      <c r="A10" s="202" t="s">
        <v>420</v>
      </c>
      <c r="B10" s="12" t="s">
        <v>8</v>
      </c>
      <c r="C10" s="9"/>
      <c r="D10" s="8">
        <v>5</v>
      </c>
      <c r="E10" s="58" t="s">
        <v>63</v>
      </c>
      <c r="F10" s="42">
        <v>0.69</v>
      </c>
      <c r="G10" s="29">
        <f t="shared" si="0"/>
        <v>3.45</v>
      </c>
    </row>
    <row r="11" spans="1:7" ht="18" customHeight="1" x14ac:dyDescent="0.25">
      <c r="A11" s="202" t="s">
        <v>423</v>
      </c>
      <c r="B11" s="12" t="s">
        <v>8</v>
      </c>
      <c r="C11" s="9"/>
      <c r="D11" s="8">
        <v>5</v>
      </c>
      <c r="E11" s="58" t="s">
        <v>64</v>
      </c>
      <c r="F11" s="42">
        <v>0.69</v>
      </c>
      <c r="G11" s="29">
        <f t="shared" si="0"/>
        <v>3.45</v>
      </c>
    </row>
    <row r="12" spans="1:7" ht="18" customHeight="1" x14ac:dyDescent="0.25">
      <c r="A12" s="202" t="s">
        <v>426</v>
      </c>
      <c r="B12" s="12" t="s">
        <v>8</v>
      </c>
      <c r="C12" s="9"/>
      <c r="D12" s="8">
        <v>5</v>
      </c>
      <c r="E12" s="58" t="s">
        <v>65</v>
      </c>
      <c r="F12" s="42">
        <v>0.69</v>
      </c>
      <c r="G12" s="29">
        <f t="shared" si="0"/>
        <v>3.45</v>
      </c>
    </row>
    <row r="13" spans="1:7" ht="18" customHeight="1" x14ac:dyDescent="0.25">
      <c r="A13" s="202" t="s">
        <v>504</v>
      </c>
      <c r="B13" s="12" t="s">
        <v>8</v>
      </c>
      <c r="C13" s="9"/>
      <c r="D13" s="8">
        <v>5</v>
      </c>
      <c r="E13" s="58" t="s">
        <v>66</v>
      </c>
      <c r="F13" s="42">
        <v>0.69</v>
      </c>
      <c r="G13" s="29">
        <f t="shared" si="0"/>
        <v>3.45</v>
      </c>
    </row>
    <row r="14" spans="1:7" ht="18" customHeight="1" thickBot="1" x14ac:dyDescent="0.3">
      <c r="A14" s="203" t="s">
        <v>427</v>
      </c>
      <c r="B14" s="73" t="s">
        <v>8</v>
      </c>
      <c r="C14" s="59"/>
      <c r="D14" s="60">
        <v>5</v>
      </c>
      <c r="E14" s="61" t="s">
        <v>67</v>
      </c>
      <c r="F14" s="201">
        <v>0.5</v>
      </c>
      <c r="G14" s="29">
        <f t="shared" si="0"/>
        <v>2.5</v>
      </c>
    </row>
    <row r="15" spans="1:7" ht="15.75" x14ac:dyDescent="0.25">
      <c r="E15" s="162" t="s">
        <v>274</v>
      </c>
      <c r="F15" s="33"/>
      <c r="G15" s="85">
        <f>ROUND(SUM(G3:G14),2)</f>
        <v>100.37</v>
      </c>
    </row>
    <row r="16" spans="1:7" ht="15.75" x14ac:dyDescent="0.25">
      <c r="E16" s="34" t="s">
        <v>275</v>
      </c>
      <c r="F16" s="30"/>
      <c r="G16" s="31">
        <f>ROUND((+G15*22%),2)</f>
        <v>22.08</v>
      </c>
    </row>
    <row r="17" spans="5:8" ht="16.5" thickBot="1" x14ac:dyDescent="0.3">
      <c r="E17" s="131" t="s">
        <v>49</v>
      </c>
      <c r="F17" s="132"/>
      <c r="G17" s="32">
        <f>ROUND((G15+G16),2)</f>
        <v>122.45</v>
      </c>
    </row>
    <row r="18" spans="5:8" ht="15.75" x14ac:dyDescent="0.25">
      <c r="E18" s="87" t="s">
        <v>283</v>
      </c>
      <c r="F18" s="88"/>
      <c r="G18" s="89">
        <f>+ROUND((G15*5%),2)</f>
        <v>5.0199999999999996</v>
      </c>
      <c r="H18" s="4"/>
    </row>
    <row r="19" spans="5:8" ht="16.5" thickBot="1" x14ac:dyDescent="0.3">
      <c r="E19" s="90" t="s">
        <v>285</v>
      </c>
      <c r="F19" s="92"/>
      <c r="G19" s="91">
        <f>ROUND((+G15-G18),2)</f>
        <v>95.35</v>
      </c>
    </row>
    <row r="20" spans="5:8" ht="15.75" x14ac:dyDescent="0.25">
      <c r="E20" s="149" t="s">
        <v>284</v>
      </c>
      <c r="F20" s="144" t="s">
        <v>462</v>
      </c>
      <c r="G20" s="133">
        <f>ROUND((+G19*3%),2)</f>
        <v>2.86</v>
      </c>
    </row>
    <row r="21" spans="5:8" ht="15.75" x14ac:dyDescent="0.25">
      <c r="E21" s="145" t="s">
        <v>285</v>
      </c>
      <c r="F21" s="146"/>
      <c r="G21" s="135">
        <f>ROUND((+G19-G20),2)</f>
        <v>92.49</v>
      </c>
    </row>
    <row r="22" spans="5:8" ht="15.75" x14ac:dyDescent="0.25">
      <c r="E22" s="145" t="s">
        <v>275</v>
      </c>
      <c r="F22" s="146"/>
      <c r="G22" s="135">
        <f>ROUND((+G21*22%),2)</f>
        <v>20.350000000000001</v>
      </c>
    </row>
    <row r="23" spans="5:8" ht="16.5" thickBot="1" x14ac:dyDescent="0.3">
      <c r="E23" s="147" t="s">
        <v>49</v>
      </c>
      <c r="F23" s="148"/>
      <c r="G23" s="134">
        <f>ROUND(SUM(G21:G22),2)</f>
        <v>112.84</v>
      </c>
    </row>
    <row r="24" spans="5:8" x14ac:dyDescent="0.25">
      <c r="F24" s="39"/>
      <c r="G24" s="39"/>
    </row>
    <row r="25" spans="5:8" x14ac:dyDescent="0.25">
      <c r="F25" s="39"/>
      <c r="G25" s="39"/>
    </row>
    <row r="26" spans="5:8" x14ac:dyDescent="0.25">
      <c r="F26" s="39"/>
      <c r="G26" s="39"/>
    </row>
    <row r="27" spans="5:8" x14ac:dyDescent="0.25">
      <c r="F27" s="4"/>
      <c r="G27" s="4"/>
    </row>
    <row r="28" spans="5:8" x14ac:dyDescent="0.25">
      <c r="F28" s="4"/>
      <c r="G28" s="4"/>
    </row>
    <row r="29" spans="5:8" x14ac:dyDescent="0.25">
      <c r="F29" s="4"/>
      <c r="G29" s="4"/>
    </row>
    <row r="30" spans="5:8" x14ac:dyDescent="0.25">
      <c r="F30" s="4"/>
      <c r="G30" s="4"/>
    </row>
    <row r="31" spans="5:8" x14ac:dyDescent="0.25">
      <c r="F31" s="4"/>
      <c r="G31" s="4"/>
    </row>
    <row r="32" spans="5:8" x14ac:dyDescent="0.25">
      <c r="F32" s="4"/>
      <c r="G32" s="4"/>
    </row>
    <row r="33" spans="6:7" x14ac:dyDescent="0.25">
      <c r="F33" s="4"/>
      <c r="G33" s="4"/>
    </row>
    <row r="34" spans="6:7" x14ac:dyDescent="0.25">
      <c r="F34" s="4"/>
      <c r="G34" s="4"/>
    </row>
    <row r="35" spans="6:7" x14ac:dyDescent="0.25">
      <c r="F35" s="4"/>
      <c r="G35" s="4"/>
    </row>
    <row r="36" spans="6:7" x14ac:dyDescent="0.25">
      <c r="F36" s="4"/>
      <c r="G36" s="4"/>
    </row>
    <row r="37" spans="6:7" x14ac:dyDescent="0.25">
      <c r="F37" s="4"/>
      <c r="G37" s="4"/>
    </row>
    <row r="38" spans="6:7" x14ac:dyDescent="0.25">
      <c r="F38" s="4"/>
      <c r="G38" s="4"/>
    </row>
    <row r="39" spans="6:7" x14ac:dyDescent="0.25">
      <c r="F39" s="4"/>
      <c r="G39" s="4"/>
    </row>
    <row r="40" spans="6:7" x14ac:dyDescent="0.25">
      <c r="F40" s="4"/>
      <c r="G40" s="4"/>
    </row>
    <row r="41" spans="6:7" x14ac:dyDescent="0.25">
      <c r="F41" s="4"/>
      <c r="G41" s="4"/>
    </row>
    <row r="42" spans="6:7" x14ac:dyDescent="0.25">
      <c r="F42" s="4"/>
      <c r="G42" s="4"/>
    </row>
    <row r="43" spans="6:7" x14ac:dyDescent="0.25">
      <c r="F43" s="4"/>
      <c r="G43" s="4"/>
    </row>
    <row r="44" spans="6:7" x14ac:dyDescent="0.25">
      <c r="F44" s="4"/>
      <c r="G44" s="4"/>
    </row>
    <row r="45" spans="6:7" x14ac:dyDescent="0.25">
      <c r="F45" s="4"/>
      <c r="G45" s="4"/>
    </row>
    <row r="46" spans="6:7" x14ac:dyDescent="0.25">
      <c r="F46" s="4"/>
      <c r="G46" s="4"/>
    </row>
    <row r="47" spans="6:7" x14ac:dyDescent="0.25">
      <c r="F47" s="4"/>
      <c r="G47" s="4"/>
    </row>
    <row r="48" spans="6:7" x14ac:dyDescent="0.25">
      <c r="F48" s="4"/>
      <c r="G48" s="4"/>
    </row>
    <row r="49" spans="6:7" x14ac:dyDescent="0.25">
      <c r="F49" s="4"/>
      <c r="G49" s="4"/>
    </row>
    <row r="50" spans="6:7" x14ac:dyDescent="0.25">
      <c r="F50" s="4"/>
      <c r="G50" s="4"/>
    </row>
    <row r="51" spans="6:7" x14ac:dyDescent="0.25">
      <c r="F51" s="4"/>
      <c r="G51" s="4"/>
    </row>
    <row r="52" spans="6:7" x14ac:dyDescent="0.25">
      <c r="F52" s="4"/>
      <c r="G52" s="4"/>
    </row>
    <row r="53" spans="6:7" x14ac:dyDescent="0.25">
      <c r="F53" s="4"/>
      <c r="G53" s="4"/>
    </row>
    <row r="54" spans="6:7" x14ac:dyDescent="0.25">
      <c r="F54" s="4"/>
      <c r="G54" s="4"/>
    </row>
    <row r="55" spans="6:7" x14ac:dyDescent="0.25">
      <c r="F55" s="4"/>
      <c r="G55" s="4"/>
    </row>
    <row r="56" spans="6:7" x14ac:dyDescent="0.25">
      <c r="F56" s="4"/>
      <c r="G56" s="4"/>
    </row>
    <row r="57" spans="6:7" x14ac:dyDescent="0.25">
      <c r="F57" s="4"/>
      <c r="G57" s="4"/>
    </row>
    <row r="58" spans="6:7" x14ac:dyDescent="0.25">
      <c r="F58" s="4"/>
      <c r="G58" s="4"/>
    </row>
    <row r="59" spans="6:7" x14ac:dyDescent="0.25">
      <c r="F59" s="4"/>
      <c r="G59" s="4"/>
    </row>
    <row r="60" spans="6:7" x14ac:dyDescent="0.25">
      <c r="F60" s="4"/>
      <c r="G60" s="4"/>
    </row>
    <row r="61" spans="6:7" x14ac:dyDescent="0.25">
      <c r="F61" s="4"/>
      <c r="G61" s="4"/>
    </row>
    <row r="62" spans="6:7" x14ac:dyDescent="0.25">
      <c r="F62" s="4"/>
      <c r="G62" s="4"/>
    </row>
    <row r="63" spans="6:7" x14ac:dyDescent="0.25">
      <c r="F63" s="4"/>
      <c r="G63" s="4"/>
    </row>
    <row r="64" spans="6:7" x14ac:dyDescent="0.25">
      <c r="F64" s="4"/>
      <c r="G64" s="4"/>
    </row>
    <row r="65" spans="6:7" x14ac:dyDescent="0.25">
      <c r="F65" s="4"/>
      <c r="G65" s="4"/>
    </row>
    <row r="66" spans="6:7" x14ac:dyDescent="0.25">
      <c r="F66" s="4"/>
      <c r="G66" s="4"/>
    </row>
    <row r="67" spans="6:7" x14ac:dyDescent="0.25">
      <c r="F67" s="4"/>
      <c r="G67" s="4"/>
    </row>
    <row r="68" spans="6:7" x14ac:dyDescent="0.25">
      <c r="F68" s="4"/>
      <c r="G68" s="4"/>
    </row>
    <row r="69" spans="6:7" x14ac:dyDescent="0.25">
      <c r="F69" s="4"/>
      <c r="G69" s="4"/>
    </row>
    <row r="70" spans="6:7" x14ac:dyDescent="0.25">
      <c r="F70" s="4"/>
      <c r="G70" s="4"/>
    </row>
    <row r="71" spans="6:7" x14ac:dyDescent="0.25">
      <c r="F71" s="4"/>
      <c r="G71" s="4"/>
    </row>
    <row r="72" spans="6:7" x14ac:dyDescent="0.25">
      <c r="F72" s="4"/>
      <c r="G72" s="4"/>
    </row>
    <row r="73" spans="6:7" x14ac:dyDescent="0.25">
      <c r="F73" s="4"/>
      <c r="G73" s="4"/>
    </row>
    <row r="74" spans="6:7" x14ac:dyDescent="0.25">
      <c r="F74" s="4"/>
      <c r="G74" s="4"/>
    </row>
    <row r="75" spans="6:7" x14ac:dyDescent="0.25">
      <c r="F75" s="4"/>
      <c r="G75" s="4"/>
    </row>
    <row r="76" spans="6:7" x14ac:dyDescent="0.25">
      <c r="F76" s="4"/>
      <c r="G76" s="4"/>
    </row>
    <row r="77" spans="6:7" x14ac:dyDescent="0.25">
      <c r="F77" s="4"/>
      <c r="G77" s="4"/>
    </row>
    <row r="78" spans="6:7" x14ac:dyDescent="0.25">
      <c r="F78" s="4"/>
      <c r="G78" s="4"/>
    </row>
    <row r="79" spans="6:7" x14ac:dyDescent="0.25">
      <c r="F79" s="4"/>
      <c r="G79" s="4"/>
    </row>
    <row r="80" spans="6:7" x14ac:dyDescent="0.25">
      <c r="F80" s="4"/>
      <c r="G80" s="4"/>
    </row>
    <row r="81" spans="6:7" x14ac:dyDescent="0.25">
      <c r="F81" s="4"/>
      <c r="G81" s="4"/>
    </row>
    <row r="82" spans="6:7" x14ac:dyDescent="0.25">
      <c r="F82" s="4"/>
      <c r="G82" s="4"/>
    </row>
    <row r="83" spans="6:7" x14ac:dyDescent="0.25">
      <c r="F83" s="4"/>
      <c r="G83" s="4"/>
    </row>
    <row r="84" spans="6:7" x14ac:dyDescent="0.25">
      <c r="F84" s="4"/>
      <c r="G84" s="4"/>
    </row>
    <row r="85" spans="6:7" x14ac:dyDescent="0.25">
      <c r="F85" s="4"/>
      <c r="G85" s="4"/>
    </row>
    <row r="86" spans="6:7" x14ac:dyDescent="0.25">
      <c r="F86" s="4"/>
      <c r="G86" s="4"/>
    </row>
    <row r="87" spans="6:7" x14ac:dyDescent="0.25">
      <c r="F87" s="4"/>
      <c r="G87" s="4"/>
    </row>
    <row r="88" spans="6:7" x14ac:dyDescent="0.25">
      <c r="F88" s="4"/>
      <c r="G88" s="4"/>
    </row>
    <row r="89" spans="6:7" x14ac:dyDescent="0.25">
      <c r="F89" s="4"/>
      <c r="G89" s="4"/>
    </row>
    <row r="90" spans="6:7" x14ac:dyDescent="0.25">
      <c r="F90" s="4"/>
      <c r="G90" s="4"/>
    </row>
    <row r="91" spans="6:7" x14ac:dyDescent="0.25">
      <c r="F91" s="4"/>
      <c r="G91" s="4"/>
    </row>
    <row r="92" spans="6:7" x14ac:dyDescent="0.25">
      <c r="F92" s="4"/>
      <c r="G92" s="4"/>
    </row>
    <row r="93" spans="6:7" x14ac:dyDescent="0.25">
      <c r="F93" s="4"/>
      <c r="G93" s="4"/>
    </row>
    <row r="94" spans="6:7" x14ac:dyDescent="0.25">
      <c r="F94" s="4"/>
      <c r="G94" s="4"/>
    </row>
    <row r="95" spans="6:7" x14ac:dyDescent="0.25">
      <c r="F95" s="4"/>
      <c r="G95" s="4"/>
    </row>
    <row r="96" spans="6:7" x14ac:dyDescent="0.25">
      <c r="F96" s="4"/>
      <c r="G96" s="4"/>
    </row>
    <row r="97" spans="6:7" x14ac:dyDescent="0.25">
      <c r="F97" s="4"/>
      <c r="G97" s="4"/>
    </row>
    <row r="98" spans="6:7" x14ac:dyDescent="0.25">
      <c r="F98" s="4"/>
      <c r="G98" s="4"/>
    </row>
    <row r="99" spans="6:7" x14ac:dyDescent="0.25">
      <c r="F99" s="4"/>
      <c r="G99" s="4"/>
    </row>
    <row r="100" spans="6:7" x14ac:dyDescent="0.25">
      <c r="F100" s="4"/>
      <c r="G100" s="4"/>
    </row>
    <row r="101" spans="6:7" x14ac:dyDescent="0.25">
      <c r="F101" s="4"/>
      <c r="G101" s="4"/>
    </row>
    <row r="102" spans="6:7" x14ac:dyDescent="0.25">
      <c r="F102" s="4"/>
      <c r="G102" s="4"/>
    </row>
    <row r="103" spans="6:7" x14ac:dyDescent="0.25">
      <c r="F103" s="4"/>
      <c r="G103" s="4"/>
    </row>
    <row r="104" spans="6:7" x14ac:dyDescent="0.25">
      <c r="F104" s="4"/>
      <c r="G104" s="4"/>
    </row>
    <row r="105" spans="6:7" x14ac:dyDescent="0.25">
      <c r="F105" s="4"/>
      <c r="G105" s="4"/>
    </row>
    <row r="106" spans="6:7" x14ac:dyDescent="0.25">
      <c r="F106" s="4"/>
      <c r="G106" s="4"/>
    </row>
    <row r="107" spans="6:7" x14ac:dyDescent="0.25">
      <c r="F107" s="4"/>
      <c r="G107" s="4"/>
    </row>
    <row r="108" spans="6:7" x14ac:dyDescent="0.25">
      <c r="F108" s="4"/>
      <c r="G108" s="4"/>
    </row>
    <row r="109" spans="6:7" x14ac:dyDescent="0.25">
      <c r="F109" s="4"/>
      <c r="G109" s="4"/>
    </row>
    <row r="110" spans="6:7" x14ac:dyDescent="0.25">
      <c r="F110" s="4"/>
      <c r="G110" s="4"/>
    </row>
    <row r="111" spans="6:7" x14ac:dyDescent="0.25">
      <c r="F111" s="4"/>
      <c r="G111" s="4"/>
    </row>
    <row r="112" spans="6:7" x14ac:dyDescent="0.25">
      <c r="F112" s="4"/>
      <c r="G112" s="4"/>
    </row>
    <row r="113" spans="6:7" x14ac:dyDescent="0.25">
      <c r="F113" s="4"/>
      <c r="G113" s="4"/>
    </row>
    <row r="114" spans="6:7" x14ac:dyDescent="0.25">
      <c r="F114" s="4"/>
      <c r="G114" s="4"/>
    </row>
    <row r="115" spans="6:7" x14ac:dyDescent="0.25">
      <c r="F115" s="4"/>
      <c r="G115" s="4"/>
    </row>
    <row r="116" spans="6:7" x14ac:dyDescent="0.25">
      <c r="F116" s="4"/>
      <c r="G116" s="4"/>
    </row>
    <row r="117" spans="6:7" x14ac:dyDescent="0.25">
      <c r="F117" s="4"/>
      <c r="G117" s="4"/>
    </row>
    <row r="118" spans="6:7" x14ac:dyDescent="0.25">
      <c r="F118" s="4"/>
      <c r="G118" s="4"/>
    </row>
    <row r="119" spans="6:7" x14ac:dyDescent="0.25">
      <c r="F119" s="4"/>
      <c r="G119" s="4"/>
    </row>
    <row r="120" spans="6:7" x14ac:dyDescent="0.25">
      <c r="F120" s="4"/>
      <c r="G120" s="4"/>
    </row>
    <row r="121" spans="6:7" x14ac:dyDescent="0.25">
      <c r="F121" s="4"/>
      <c r="G121" s="4"/>
    </row>
    <row r="122" spans="6:7" x14ac:dyDescent="0.25">
      <c r="F122" s="4"/>
      <c r="G122" s="4"/>
    </row>
    <row r="123" spans="6:7" x14ac:dyDescent="0.25">
      <c r="F123" s="4"/>
      <c r="G123" s="4"/>
    </row>
    <row r="124" spans="6:7" x14ac:dyDescent="0.25">
      <c r="F124" s="4"/>
      <c r="G124" s="4"/>
    </row>
    <row r="125" spans="6:7" x14ac:dyDescent="0.25">
      <c r="F125" s="4"/>
      <c r="G125" s="4"/>
    </row>
    <row r="126" spans="6:7" x14ac:dyDescent="0.25">
      <c r="F126" s="4"/>
      <c r="G126" s="4"/>
    </row>
    <row r="127" spans="6:7" x14ac:dyDescent="0.25">
      <c r="F127" s="4"/>
      <c r="G127" s="4"/>
    </row>
    <row r="128" spans="6:7" x14ac:dyDescent="0.25">
      <c r="F128" s="4"/>
      <c r="G128" s="4"/>
    </row>
    <row r="129" spans="6:7" x14ac:dyDescent="0.25">
      <c r="F129" s="4"/>
      <c r="G129" s="4"/>
    </row>
    <row r="130" spans="6:7" x14ac:dyDescent="0.25">
      <c r="F130" s="4"/>
      <c r="G130" s="4"/>
    </row>
    <row r="131" spans="6:7" x14ac:dyDescent="0.25">
      <c r="F131" s="4"/>
      <c r="G131" s="4"/>
    </row>
    <row r="132" spans="6:7" x14ac:dyDescent="0.25">
      <c r="F132" s="4"/>
      <c r="G132" s="4"/>
    </row>
    <row r="133" spans="6:7" x14ac:dyDescent="0.25">
      <c r="F133" s="4"/>
      <c r="G133" s="4"/>
    </row>
    <row r="134" spans="6:7" x14ac:dyDescent="0.25">
      <c r="F134" s="4"/>
      <c r="G134" s="4"/>
    </row>
    <row r="135" spans="6:7" x14ac:dyDescent="0.25">
      <c r="F135" s="4"/>
      <c r="G135" s="4"/>
    </row>
    <row r="136" spans="6:7" x14ac:dyDescent="0.25">
      <c r="F136" s="4"/>
      <c r="G136" s="4"/>
    </row>
    <row r="137" spans="6:7" x14ac:dyDescent="0.25">
      <c r="F137" s="4"/>
      <c r="G137" s="4"/>
    </row>
    <row r="138" spans="6:7" x14ac:dyDescent="0.25">
      <c r="F138" s="4"/>
      <c r="G138" s="4"/>
    </row>
    <row r="139" spans="6:7" x14ac:dyDescent="0.25">
      <c r="F139" s="4"/>
      <c r="G139" s="4"/>
    </row>
    <row r="140" spans="6:7" x14ac:dyDescent="0.25">
      <c r="F140" s="4"/>
      <c r="G140" s="4"/>
    </row>
    <row r="141" spans="6:7" x14ac:dyDescent="0.25">
      <c r="F141" s="4"/>
      <c r="G141" s="4"/>
    </row>
    <row r="142" spans="6:7" x14ac:dyDescent="0.25">
      <c r="F142" s="4"/>
      <c r="G142" s="4"/>
    </row>
    <row r="143" spans="6:7" x14ac:dyDescent="0.25">
      <c r="F143" s="4"/>
      <c r="G143" s="4"/>
    </row>
    <row r="144" spans="6:7" x14ac:dyDescent="0.25">
      <c r="F144" s="4"/>
      <c r="G144" s="4"/>
    </row>
    <row r="145" spans="6:7" x14ac:dyDescent="0.25">
      <c r="F145" s="4"/>
      <c r="G145" s="4"/>
    </row>
    <row r="146" spans="6:7" x14ac:dyDescent="0.25">
      <c r="F146" s="4"/>
      <c r="G146" s="4"/>
    </row>
    <row r="147" spans="6:7" x14ac:dyDescent="0.25">
      <c r="F147" s="4"/>
      <c r="G147" s="4"/>
    </row>
    <row r="148" spans="6:7" x14ac:dyDescent="0.25">
      <c r="F148" s="4"/>
      <c r="G148" s="4"/>
    </row>
    <row r="149" spans="6:7" x14ac:dyDescent="0.25">
      <c r="F149" s="4"/>
      <c r="G149" s="4"/>
    </row>
    <row r="150" spans="6:7" x14ac:dyDescent="0.25">
      <c r="F150" s="4"/>
      <c r="G150" s="4"/>
    </row>
    <row r="151" spans="6:7" x14ac:dyDescent="0.25">
      <c r="F151" s="4"/>
      <c r="G151" s="4"/>
    </row>
    <row r="152" spans="6:7" x14ac:dyDescent="0.25">
      <c r="F152" s="4"/>
      <c r="G152" s="4"/>
    </row>
    <row r="153" spans="6:7" x14ac:dyDescent="0.25">
      <c r="F153" s="4"/>
      <c r="G153" s="4"/>
    </row>
    <row r="154" spans="6:7" x14ac:dyDescent="0.25">
      <c r="F154" s="4"/>
      <c r="G154" s="4"/>
    </row>
    <row r="155" spans="6:7" x14ac:dyDescent="0.25">
      <c r="F155" s="4"/>
      <c r="G155" s="4"/>
    </row>
    <row r="156" spans="6:7" x14ac:dyDescent="0.25">
      <c r="F156" s="4"/>
      <c r="G156" s="4"/>
    </row>
    <row r="157" spans="6:7" x14ac:dyDescent="0.25">
      <c r="F157" s="4"/>
      <c r="G157" s="4"/>
    </row>
    <row r="158" spans="6:7" x14ac:dyDescent="0.25">
      <c r="F158" s="4"/>
      <c r="G158" s="4"/>
    </row>
    <row r="159" spans="6:7" x14ac:dyDescent="0.25">
      <c r="F159" s="4"/>
      <c r="G159" s="4"/>
    </row>
    <row r="160" spans="6:7" x14ac:dyDescent="0.25">
      <c r="F160" s="4"/>
      <c r="G160" s="4"/>
    </row>
    <row r="161" spans="6:7" x14ac:dyDescent="0.25">
      <c r="F161" s="4"/>
      <c r="G161" s="4"/>
    </row>
    <row r="162" spans="6:7" x14ac:dyDescent="0.25">
      <c r="F162" s="4"/>
      <c r="G162" s="4"/>
    </row>
    <row r="163" spans="6:7" x14ac:dyDescent="0.25">
      <c r="F163" s="4"/>
      <c r="G163" s="4"/>
    </row>
    <row r="164" spans="6:7" x14ac:dyDescent="0.25">
      <c r="F164" s="4"/>
      <c r="G164" s="4"/>
    </row>
    <row r="165" spans="6:7" x14ac:dyDescent="0.25">
      <c r="F165" s="4"/>
      <c r="G165" s="4"/>
    </row>
    <row r="166" spans="6:7" x14ac:dyDescent="0.25">
      <c r="F166" s="4"/>
      <c r="G166" s="4"/>
    </row>
    <row r="167" spans="6:7" x14ac:dyDescent="0.25">
      <c r="F167" s="4"/>
      <c r="G167" s="4"/>
    </row>
    <row r="168" spans="6:7" x14ac:dyDescent="0.25">
      <c r="F168" s="4"/>
      <c r="G168" s="4"/>
    </row>
    <row r="169" spans="6:7" x14ac:dyDescent="0.25">
      <c r="F169" s="4"/>
      <c r="G169" s="4"/>
    </row>
    <row r="170" spans="6:7" x14ac:dyDescent="0.25">
      <c r="F170" s="4"/>
      <c r="G170" s="4"/>
    </row>
    <row r="171" spans="6:7" x14ac:dyDescent="0.25">
      <c r="F171" s="4"/>
      <c r="G171" s="4"/>
    </row>
    <row r="172" spans="6:7" x14ac:dyDescent="0.25">
      <c r="F172" s="4"/>
      <c r="G172" s="4"/>
    </row>
    <row r="173" spans="6:7" x14ac:dyDescent="0.25">
      <c r="F173" s="4"/>
      <c r="G173" s="4"/>
    </row>
    <row r="174" spans="6:7" x14ac:dyDescent="0.25">
      <c r="F174" s="4"/>
      <c r="G174" s="4"/>
    </row>
    <row r="175" spans="6:7" x14ac:dyDescent="0.25">
      <c r="F175" s="4"/>
      <c r="G175" s="4"/>
    </row>
    <row r="176" spans="6:7" x14ac:dyDescent="0.25">
      <c r="F176" s="4"/>
      <c r="G176" s="4"/>
    </row>
    <row r="177" spans="6:7" x14ac:dyDescent="0.25">
      <c r="F177" s="4"/>
      <c r="G177" s="4"/>
    </row>
    <row r="178" spans="6:7" x14ac:dyDescent="0.25">
      <c r="F178" s="4"/>
      <c r="G178" s="4"/>
    </row>
    <row r="179" spans="6:7" x14ac:dyDescent="0.25">
      <c r="F179" s="4"/>
      <c r="G179" s="4"/>
    </row>
    <row r="180" spans="6:7" x14ac:dyDescent="0.25">
      <c r="F180" s="4"/>
      <c r="G180" s="4"/>
    </row>
    <row r="181" spans="6:7" x14ac:dyDescent="0.25">
      <c r="F181" s="4"/>
      <c r="G181" s="4"/>
    </row>
    <row r="182" spans="6:7" x14ac:dyDescent="0.25">
      <c r="F182" s="4"/>
      <c r="G182" s="4"/>
    </row>
    <row r="183" spans="6:7" x14ac:dyDescent="0.25">
      <c r="F183" s="4"/>
      <c r="G183" s="4"/>
    </row>
    <row r="184" spans="6:7" x14ac:dyDescent="0.25">
      <c r="F184" s="4"/>
      <c r="G184" s="4"/>
    </row>
    <row r="185" spans="6:7" x14ac:dyDescent="0.25">
      <c r="F185" s="4"/>
      <c r="G185" s="4"/>
    </row>
    <row r="186" spans="6:7" x14ac:dyDescent="0.25">
      <c r="F186" s="4"/>
      <c r="G186" s="4"/>
    </row>
    <row r="187" spans="6:7" x14ac:dyDescent="0.25">
      <c r="F187" s="4"/>
      <c r="G187" s="4"/>
    </row>
    <row r="188" spans="6:7" x14ac:dyDescent="0.25">
      <c r="F188" s="4"/>
      <c r="G188" s="4"/>
    </row>
    <row r="189" spans="6:7" x14ac:dyDescent="0.25">
      <c r="F189" s="4"/>
      <c r="G189" s="4"/>
    </row>
    <row r="190" spans="6:7" x14ac:dyDescent="0.25">
      <c r="F190" s="4"/>
      <c r="G190" s="4"/>
    </row>
    <row r="191" spans="6:7" x14ac:dyDescent="0.25">
      <c r="F191" s="4"/>
      <c r="G191" s="4"/>
    </row>
    <row r="192" spans="6:7" x14ac:dyDescent="0.25">
      <c r="F192" s="4"/>
      <c r="G192" s="4"/>
    </row>
    <row r="193" spans="6:7" x14ac:dyDescent="0.25">
      <c r="F193" s="4"/>
      <c r="G193" s="4"/>
    </row>
    <row r="194" spans="6:7" x14ac:dyDescent="0.25">
      <c r="F194" s="4"/>
      <c r="G194" s="4"/>
    </row>
    <row r="195" spans="6:7" x14ac:dyDescent="0.25">
      <c r="F195" s="4"/>
      <c r="G195" s="4"/>
    </row>
    <row r="196" spans="6:7" x14ac:dyDescent="0.25">
      <c r="F196" s="4"/>
      <c r="G196" s="4"/>
    </row>
    <row r="197" spans="6:7" x14ac:dyDescent="0.25">
      <c r="F197" s="4"/>
      <c r="G197" s="4"/>
    </row>
    <row r="198" spans="6:7" x14ac:dyDescent="0.25">
      <c r="F198" s="4"/>
      <c r="G198" s="4"/>
    </row>
    <row r="199" spans="6:7" x14ac:dyDescent="0.25">
      <c r="F199" s="4"/>
      <c r="G199" s="4"/>
    </row>
    <row r="200" spans="6:7" x14ac:dyDescent="0.25">
      <c r="F200" s="4"/>
      <c r="G200" s="4"/>
    </row>
    <row r="201" spans="6:7" x14ac:dyDescent="0.25">
      <c r="F201" s="4"/>
      <c r="G201" s="4"/>
    </row>
    <row r="202" spans="6:7" x14ac:dyDescent="0.25">
      <c r="F202" s="4"/>
      <c r="G202" s="4"/>
    </row>
    <row r="203" spans="6:7" x14ac:dyDescent="0.25">
      <c r="F203" s="4"/>
      <c r="G203" s="4"/>
    </row>
    <row r="204" spans="6:7" x14ac:dyDescent="0.25">
      <c r="F204" s="4"/>
      <c r="G204" s="4"/>
    </row>
    <row r="205" spans="6:7" x14ac:dyDescent="0.25">
      <c r="F205" s="4"/>
      <c r="G205" s="4"/>
    </row>
    <row r="206" spans="6:7" x14ac:dyDescent="0.25">
      <c r="F206" s="4"/>
      <c r="G206" s="4"/>
    </row>
    <row r="207" spans="6:7" x14ac:dyDescent="0.25">
      <c r="F207" s="4"/>
      <c r="G207" s="4"/>
    </row>
    <row r="208" spans="6:7" x14ac:dyDescent="0.25">
      <c r="F208" s="4"/>
      <c r="G208" s="4"/>
    </row>
    <row r="209" spans="6:7" x14ac:dyDescent="0.25">
      <c r="F209" s="4"/>
      <c r="G209" s="4"/>
    </row>
    <row r="210" spans="6:7" x14ac:dyDescent="0.25">
      <c r="F210" s="4"/>
      <c r="G210" s="4"/>
    </row>
    <row r="211" spans="6:7" x14ac:dyDescent="0.25">
      <c r="F211" s="4"/>
      <c r="G211" s="4"/>
    </row>
    <row r="212" spans="6:7" x14ac:dyDescent="0.25">
      <c r="F212" s="4"/>
      <c r="G212" s="4"/>
    </row>
    <row r="213" spans="6:7" x14ac:dyDescent="0.25">
      <c r="F213" s="4"/>
      <c r="G213" s="4"/>
    </row>
    <row r="214" spans="6:7" x14ac:dyDescent="0.25">
      <c r="F214" s="4"/>
      <c r="G214" s="4"/>
    </row>
    <row r="215" spans="6:7" x14ac:dyDescent="0.25">
      <c r="F215" s="4"/>
      <c r="G215" s="4"/>
    </row>
    <row r="216" spans="6:7" x14ac:dyDescent="0.25">
      <c r="F216" s="4"/>
      <c r="G216" s="4"/>
    </row>
    <row r="217" spans="6:7" x14ac:dyDescent="0.25">
      <c r="F217" s="4"/>
      <c r="G217" s="4"/>
    </row>
    <row r="218" spans="6:7" x14ac:dyDescent="0.25">
      <c r="F218" s="4"/>
      <c r="G218" s="4"/>
    </row>
    <row r="219" spans="6:7" x14ac:dyDescent="0.25">
      <c r="F219" s="4"/>
      <c r="G219" s="4"/>
    </row>
    <row r="220" spans="6:7" x14ac:dyDescent="0.25">
      <c r="F220" s="4"/>
      <c r="G220" s="4"/>
    </row>
    <row r="221" spans="6:7" x14ac:dyDescent="0.25">
      <c r="F221" s="4"/>
      <c r="G221" s="4"/>
    </row>
    <row r="222" spans="6:7" x14ac:dyDescent="0.25">
      <c r="F222" s="4"/>
      <c r="G222" s="4"/>
    </row>
    <row r="223" spans="6:7" x14ac:dyDescent="0.25">
      <c r="F223" s="4"/>
      <c r="G223" s="4"/>
    </row>
    <row r="224" spans="6:7" x14ac:dyDescent="0.25">
      <c r="F224" s="4"/>
      <c r="G224" s="4"/>
    </row>
    <row r="225" spans="6:7" x14ac:dyDescent="0.25">
      <c r="F225" s="4"/>
      <c r="G225" s="4"/>
    </row>
    <row r="226" spans="6:7" x14ac:dyDescent="0.25">
      <c r="F226" s="4"/>
      <c r="G226" s="4"/>
    </row>
    <row r="227" spans="6:7" x14ac:dyDescent="0.25">
      <c r="F227" s="4"/>
      <c r="G227" s="4"/>
    </row>
    <row r="228" spans="6:7" x14ac:dyDescent="0.25">
      <c r="F228" s="4"/>
      <c r="G228" s="4"/>
    </row>
    <row r="229" spans="6:7" x14ac:dyDescent="0.25">
      <c r="F229" s="4"/>
      <c r="G229" s="4"/>
    </row>
    <row r="230" spans="6:7" x14ac:dyDescent="0.25">
      <c r="F230" s="4"/>
      <c r="G230" s="4"/>
    </row>
    <row r="231" spans="6:7" x14ac:dyDescent="0.25">
      <c r="F231" s="4"/>
      <c r="G231" s="4"/>
    </row>
    <row r="232" spans="6:7" x14ac:dyDescent="0.25">
      <c r="F232" s="4"/>
      <c r="G232" s="4"/>
    </row>
    <row r="233" spans="6:7" x14ac:dyDescent="0.25">
      <c r="F233" s="4"/>
      <c r="G233" s="4"/>
    </row>
    <row r="234" spans="6:7" x14ac:dyDescent="0.25">
      <c r="F234" s="4"/>
      <c r="G234" s="4"/>
    </row>
    <row r="235" spans="6:7" x14ac:dyDescent="0.25">
      <c r="F235" s="4"/>
      <c r="G235" s="4"/>
    </row>
    <row r="236" spans="6:7" x14ac:dyDescent="0.25">
      <c r="F236" s="4"/>
      <c r="G236" s="4"/>
    </row>
    <row r="237" spans="6:7" x14ac:dyDescent="0.25">
      <c r="F237" s="4"/>
      <c r="G237" s="4"/>
    </row>
    <row r="238" spans="6:7" x14ac:dyDescent="0.25">
      <c r="F238" s="4"/>
      <c r="G238" s="4"/>
    </row>
    <row r="239" spans="6:7" x14ac:dyDescent="0.25">
      <c r="F239" s="4"/>
      <c r="G239" s="4"/>
    </row>
    <row r="240" spans="6:7" x14ac:dyDescent="0.25">
      <c r="F240" s="4"/>
      <c r="G240" s="4"/>
    </row>
    <row r="241" spans="6:7" x14ac:dyDescent="0.25">
      <c r="F241" s="4"/>
      <c r="G241" s="4"/>
    </row>
    <row r="242" spans="6:7" x14ac:dyDescent="0.25">
      <c r="F242" s="4"/>
      <c r="G242" s="4"/>
    </row>
    <row r="243" spans="6:7" x14ac:dyDescent="0.25">
      <c r="F243" s="4"/>
      <c r="G243" s="4"/>
    </row>
    <row r="244" spans="6:7" x14ac:dyDescent="0.25">
      <c r="F244" s="4"/>
      <c r="G244" s="4"/>
    </row>
    <row r="245" spans="6:7" x14ac:dyDescent="0.25">
      <c r="F245" s="4"/>
      <c r="G245" s="4"/>
    </row>
    <row r="246" spans="6:7" x14ac:dyDescent="0.25">
      <c r="F246" s="4"/>
      <c r="G246" s="4"/>
    </row>
    <row r="247" spans="6:7" x14ac:dyDescent="0.25">
      <c r="F247" s="4"/>
      <c r="G247" s="4"/>
    </row>
    <row r="248" spans="6:7" x14ac:dyDescent="0.25">
      <c r="F248" s="4"/>
      <c r="G248" s="4"/>
    </row>
    <row r="249" spans="6:7" x14ac:dyDescent="0.25">
      <c r="F249" s="4"/>
      <c r="G249" s="4"/>
    </row>
    <row r="250" spans="6:7" x14ac:dyDescent="0.25">
      <c r="F250" s="4"/>
      <c r="G250" s="4"/>
    </row>
    <row r="251" spans="6:7" x14ac:dyDescent="0.25">
      <c r="F251" s="4"/>
      <c r="G251" s="4"/>
    </row>
    <row r="252" spans="6:7" x14ac:dyDescent="0.25">
      <c r="F252" s="4"/>
      <c r="G252" s="4"/>
    </row>
    <row r="253" spans="6:7" x14ac:dyDescent="0.25">
      <c r="F253" s="4"/>
      <c r="G253" s="4"/>
    </row>
    <row r="254" spans="6:7" x14ac:dyDescent="0.25">
      <c r="F254" s="4"/>
      <c r="G254" s="4"/>
    </row>
    <row r="255" spans="6:7" x14ac:dyDescent="0.25">
      <c r="F255" s="4"/>
      <c r="G255" s="4"/>
    </row>
    <row r="256" spans="6:7" x14ac:dyDescent="0.25">
      <c r="F256" s="4"/>
      <c r="G256" s="4"/>
    </row>
    <row r="257" spans="6:7" x14ac:dyDescent="0.25">
      <c r="F257" s="4"/>
      <c r="G257" s="4"/>
    </row>
    <row r="258" spans="6:7" x14ac:dyDescent="0.25">
      <c r="F258" s="4"/>
      <c r="G258" s="4"/>
    </row>
    <row r="259" spans="6:7" x14ac:dyDescent="0.25">
      <c r="F259" s="4"/>
      <c r="G259" s="4"/>
    </row>
    <row r="260" spans="6:7" x14ac:dyDescent="0.25">
      <c r="F260" s="4"/>
      <c r="G260" s="4"/>
    </row>
    <row r="261" spans="6:7" x14ac:dyDescent="0.25">
      <c r="F261" s="4"/>
      <c r="G261" s="4"/>
    </row>
    <row r="262" spans="6:7" x14ac:dyDescent="0.25">
      <c r="F262" s="4"/>
      <c r="G262" s="4"/>
    </row>
    <row r="263" spans="6:7" x14ac:dyDescent="0.25">
      <c r="F263" s="4"/>
      <c r="G263" s="4"/>
    </row>
    <row r="264" spans="6:7" x14ac:dyDescent="0.25">
      <c r="F264" s="4"/>
      <c r="G264" s="4"/>
    </row>
    <row r="265" spans="6:7" x14ac:dyDescent="0.25">
      <c r="F265" s="4"/>
      <c r="G265" s="4"/>
    </row>
    <row r="266" spans="6:7" x14ac:dyDescent="0.25">
      <c r="F266" s="4"/>
      <c r="G266" s="4"/>
    </row>
    <row r="267" spans="6:7" x14ac:dyDescent="0.25">
      <c r="F267" s="4"/>
      <c r="G267" s="4"/>
    </row>
    <row r="268" spans="6:7" x14ac:dyDescent="0.25">
      <c r="F268" s="4"/>
      <c r="G268" s="4"/>
    </row>
    <row r="269" spans="6:7" x14ac:dyDescent="0.25">
      <c r="F269" s="4"/>
      <c r="G269" s="4"/>
    </row>
    <row r="270" spans="6:7" x14ac:dyDescent="0.25">
      <c r="F270" s="4"/>
      <c r="G270" s="4"/>
    </row>
    <row r="271" spans="6:7" x14ac:dyDescent="0.25">
      <c r="F271" s="4"/>
      <c r="G271" s="4"/>
    </row>
    <row r="272" spans="6:7" x14ac:dyDescent="0.25">
      <c r="F272" s="4"/>
      <c r="G272" s="4"/>
    </row>
    <row r="273" spans="6:7" x14ac:dyDescent="0.25">
      <c r="F273" s="4"/>
      <c r="G273" s="4"/>
    </row>
    <row r="274" spans="6:7" x14ac:dyDescent="0.25">
      <c r="F274" s="4"/>
      <c r="G274" s="4"/>
    </row>
    <row r="275" spans="6:7" x14ac:dyDescent="0.25">
      <c r="F275" s="4"/>
      <c r="G275" s="4"/>
    </row>
    <row r="276" spans="6:7" x14ac:dyDescent="0.25">
      <c r="F276" s="4"/>
      <c r="G276" s="4"/>
    </row>
    <row r="277" spans="6:7" x14ac:dyDescent="0.25">
      <c r="F277" s="4"/>
      <c r="G277" s="4"/>
    </row>
    <row r="278" spans="6:7" x14ac:dyDescent="0.25">
      <c r="F278" s="4"/>
      <c r="G278" s="4"/>
    </row>
    <row r="279" spans="6:7" x14ac:dyDescent="0.25">
      <c r="F279" s="4"/>
      <c r="G279" s="4"/>
    </row>
    <row r="280" spans="6:7" x14ac:dyDescent="0.25">
      <c r="F280" s="4"/>
      <c r="G280" s="4"/>
    </row>
    <row r="281" spans="6:7" x14ac:dyDescent="0.25">
      <c r="F281" s="4"/>
      <c r="G281" s="4"/>
    </row>
    <row r="282" spans="6:7" x14ac:dyDescent="0.25">
      <c r="F282" s="4"/>
      <c r="G282" s="4"/>
    </row>
    <row r="283" spans="6:7" x14ac:dyDescent="0.25">
      <c r="F283" s="4"/>
      <c r="G283" s="4"/>
    </row>
    <row r="284" spans="6:7" x14ac:dyDescent="0.25">
      <c r="F284" s="4"/>
      <c r="G284" s="4"/>
    </row>
    <row r="285" spans="6:7" x14ac:dyDescent="0.25">
      <c r="F285" s="4"/>
      <c r="G285" s="4"/>
    </row>
    <row r="286" spans="6:7" x14ac:dyDescent="0.25">
      <c r="F286" s="4"/>
      <c r="G286" s="4"/>
    </row>
    <row r="287" spans="6:7" x14ac:dyDescent="0.25">
      <c r="F287" s="4"/>
      <c r="G287" s="4"/>
    </row>
    <row r="288" spans="6:7" x14ac:dyDescent="0.25">
      <c r="F288" s="4"/>
      <c r="G288" s="4"/>
    </row>
    <row r="289" spans="6:7" x14ac:dyDescent="0.25">
      <c r="F289" s="4"/>
      <c r="G289" s="4"/>
    </row>
    <row r="290" spans="6:7" x14ac:dyDescent="0.25">
      <c r="F290" s="4"/>
      <c r="G290" s="4"/>
    </row>
    <row r="291" spans="6:7" x14ac:dyDescent="0.25">
      <c r="F291" s="4"/>
      <c r="G291" s="4"/>
    </row>
    <row r="292" spans="6:7" x14ac:dyDescent="0.25">
      <c r="F292" s="4"/>
      <c r="G292" s="4"/>
    </row>
    <row r="293" spans="6:7" x14ac:dyDescent="0.25">
      <c r="F293" s="4"/>
      <c r="G293" s="4"/>
    </row>
    <row r="294" spans="6:7" x14ac:dyDescent="0.25">
      <c r="F294" s="4"/>
      <c r="G294" s="4"/>
    </row>
    <row r="295" spans="6:7" x14ac:dyDescent="0.25">
      <c r="F295" s="4"/>
      <c r="G295" s="4"/>
    </row>
    <row r="296" spans="6:7" x14ac:dyDescent="0.25">
      <c r="F296" s="4"/>
      <c r="G296" s="4"/>
    </row>
    <row r="297" spans="6:7" x14ac:dyDescent="0.25">
      <c r="F297" s="4"/>
      <c r="G297" s="4"/>
    </row>
    <row r="298" spans="6:7" x14ac:dyDescent="0.25">
      <c r="F298" s="4"/>
      <c r="G298" s="4"/>
    </row>
    <row r="299" spans="6:7" x14ac:dyDescent="0.25">
      <c r="F299" s="4"/>
      <c r="G299" s="4"/>
    </row>
    <row r="300" spans="6:7" x14ac:dyDescent="0.25">
      <c r="F300" s="4"/>
      <c r="G300" s="4"/>
    </row>
    <row r="301" spans="6:7" x14ac:dyDescent="0.25">
      <c r="F301" s="4"/>
      <c r="G301" s="4"/>
    </row>
    <row r="302" spans="6:7" x14ac:dyDescent="0.25">
      <c r="F302" s="4"/>
      <c r="G302" s="4"/>
    </row>
    <row r="303" spans="6:7" x14ac:dyDescent="0.25">
      <c r="F303" s="4"/>
      <c r="G303" s="4"/>
    </row>
    <row r="304" spans="6:7" x14ac:dyDescent="0.25">
      <c r="F304" s="4"/>
      <c r="G304" s="4"/>
    </row>
    <row r="305" spans="6:7" x14ac:dyDescent="0.25">
      <c r="F305" s="4"/>
      <c r="G305" s="4"/>
    </row>
    <row r="306" spans="6:7" x14ac:dyDescent="0.25">
      <c r="F306" s="4"/>
      <c r="G306" s="4"/>
    </row>
    <row r="307" spans="6:7" x14ac:dyDescent="0.25">
      <c r="F307" s="4"/>
      <c r="G307" s="4"/>
    </row>
    <row r="308" spans="6:7" x14ac:dyDescent="0.25">
      <c r="F308" s="4"/>
      <c r="G308" s="4"/>
    </row>
    <row r="309" spans="6:7" x14ac:dyDescent="0.25">
      <c r="F309" s="4"/>
      <c r="G309" s="4"/>
    </row>
    <row r="310" spans="6:7" x14ac:dyDescent="0.25">
      <c r="F310" s="4"/>
      <c r="G310" s="4"/>
    </row>
    <row r="311" spans="6:7" x14ac:dyDescent="0.25">
      <c r="F311" s="4"/>
      <c r="G311" s="4"/>
    </row>
    <row r="312" spans="6:7" x14ac:dyDescent="0.25">
      <c r="F312" s="4"/>
      <c r="G312" s="4"/>
    </row>
    <row r="313" spans="6:7" x14ac:dyDescent="0.25">
      <c r="F313" s="4"/>
      <c r="G313" s="4"/>
    </row>
    <row r="314" spans="6:7" x14ac:dyDescent="0.25">
      <c r="F314" s="4"/>
      <c r="G314" s="4"/>
    </row>
    <row r="315" spans="6:7" x14ac:dyDescent="0.25">
      <c r="F315" s="4"/>
      <c r="G315" s="4"/>
    </row>
    <row r="316" spans="6:7" x14ac:dyDescent="0.25">
      <c r="F316" s="4"/>
      <c r="G316" s="4"/>
    </row>
    <row r="317" spans="6:7" x14ac:dyDescent="0.25">
      <c r="F317" s="4"/>
      <c r="G317" s="4"/>
    </row>
    <row r="318" spans="6:7" x14ac:dyDescent="0.25">
      <c r="F318" s="4"/>
      <c r="G318" s="4"/>
    </row>
    <row r="319" spans="6:7" x14ac:dyDescent="0.25">
      <c r="F319" s="4"/>
      <c r="G319" s="4"/>
    </row>
    <row r="320" spans="6:7" x14ac:dyDescent="0.25">
      <c r="F320" s="4"/>
      <c r="G320" s="4"/>
    </row>
    <row r="321" spans="6:7" x14ac:dyDescent="0.25">
      <c r="F321" s="4"/>
      <c r="G321" s="4"/>
    </row>
    <row r="322" spans="6:7" x14ac:dyDescent="0.25">
      <c r="F322" s="4"/>
      <c r="G322" s="4"/>
    </row>
    <row r="323" spans="6:7" x14ac:dyDescent="0.25">
      <c r="F323" s="4"/>
      <c r="G323" s="4"/>
    </row>
    <row r="324" spans="6:7" x14ac:dyDescent="0.25">
      <c r="F324" s="4"/>
      <c r="G324" s="4"/>
    </row>
    <row r="325" spans="6:7" x14ac:dyDescent="0.25">
      <c r="F325" s="4"/>
      <c r="G325" s="4"/>
    </row>
    <row r="326" spans="6:7" x14ac:dyDescent="0.25">
      <c r="F326" s="4"/>
      <c r="G326" s="4"/>
    </row>
    <row r="327" spans="6:7" x14ac:dyDescent="0.25">
      <c r="F327" s="4"/>
      <c r="G327" s="4"/>
    </row>
    <row r="328" spans="6:7" x14ac:dyDescent="0.25">
      <c r="F328" s="4"/>
      <c r="G328" s="4"/>
    </row>
    <row r="329" spans="6:7" x14ac:dyDescent="0.25">
      <c r="F329" s="4"/>
      <c r="G329" s="4"/>
    </row>
    <row r="330" spans="6:7" x14ac:dyDescent="0.25">
      <c r="F330" s="4"/>
      <c r="G330" s="4"/>
    </row>
    <row r="331" spans="6:7" x14ac:dyDescent="0.25">
      <c r="F331" s="4"/>
      <c r="G331" s="4"/>
    </row>
    <row r="332" spans="6:7" x14ac:dyDescent="0.25">
      <c r="F332" s="4"/>
      <c r="G332" s="4"/>
    </row>
    <row r="333" spans="6:7" x14ac:dyDescent="0.25">
      <c r="F333" s="4"/>
      <c r="G333" s="4"/>
    </row>
    <row r="334" spans="6:7" x14ac:dyDescent="0.25">
      <c r="F334" s="4"/>
      <c r="G334" s="4"/>
    </row>
    <row r="335" spans="6:7" x14ac:dyDescent="0.25">
      <c r="F335" s="4"/>
      <c r="G335" s="4"/>
    </row>
    <row r="336" spans="6:7" x14ac:dyDescent="0.25">
      <c r="F336" s="4"/>
      <c r="G336" s="4"/>
    </row>
    <row r="337" spans="6:7" x14ac:dyDescent="0.25">
      <c r="F337" s="4"/>
      <c r="G337" s="4"/>
    </row>
    <row r="338" spans="6:7" x14ac:dyDescent="0.25">
      <c r="F338" s="4"/>
      <c r="G338" s="4"/>
    </row>
    <row r="339" spans="6:7" x14ac:dyDescent="0.25">
      <c r="F339" s="4"/>
      <c r="G339" s="4"/>
    </row>
    <row r="340" spans="6:7" x14ac:dyDescent="0.25">
      <c r="F340" s="4"/>
      <c r="G340" s="4"/>
    </row>
    <row r="341" spans="6:7" x14ac:dyDescent="0.25">
      <c r="F341" s="4"/>
      <c r="G341" s="4"/>
    </row>
    <row r="342" spans="6:7" x14ac:dyDescent="0.25">
      <c r="F342" s="4"/>
      <c r="G342" s="4"/>
    </row>
    <row r="343" spans="6:7" x14ac:dyDescent="0.25">
      <c r="F343" s="4"/>
      <c r="G343" s="4"/>
    </row>
    <row r="344" spans="6:7" x14ac:dyDescent="0.25">
      <c r="F344" s="4"/>
      <c r="G344" s="4"/>
    </row>
    <row r="345" spans="6:7" x14ac:dyDescent="0.25">
      <c r="F345" s="4"/>
      <c r="G345" s="4"/>
    </row>
    <row r="346" spans="6:7" x14ac:dyDescent="0.25">
      <c r="F346" s="4"/>
      <c r="G346" s="4"/>
    </row>
    <row r="347" spans="6:7" x14ac:dyDescent="0.25">
      <c r="F347" s="4"/>
      <c r="G347" s="4"/>
    </row>
    <row r="348" spans="6:7" x14ac:dyDescent="0.25">
      <c r="F348" s="4"/>
      <c r="G348" s="4"/>
    </row>
    <row r="349" spans="6:7" x14ac:dyDescent="0.25">
      <c r="F349" s="4"/>
      <c r="G349" s="4"/>
    </row>
    <row r="350" spans="6:7" x14ac:dyDescent="0.25">
      <c r="F350" s="4"/>
      <c r="G350" s="4"/>
    </row>
    <row r="351" spans="6:7" x14ac:dyDescent="0.25">
      <c r="F351" s="4"/>
      <c r="G351" s="4"/>
    </row>
    <row r="352" spans="6:7" x14ac:dyDescent="0.25">
      <c r="F352" s="4"/>
      <c r="G352" s="4"/>
    </row>
    <row r="353" spans="6:7" x14ac:dyDescent="0.25">
      <c r="F353" s="4"/>
      <c r="G353" s="4"/>
    </row>
    <row r="354" spans="6:7" x14ac:dyDescent="0.25">
      <c r="F354" s="4"/>
      <c r="G354" s="4"/>
    </row>
    <row r="355" spans="6:7" x14ac:dyDescent="0.25">
      <c r="F355" s="4"/>
      <c r="G355" s="4"/>
    </row>
    <row r="356" spans="6:7" x14ac:dyDescent="0.25">
      <c r="F356" s="4"/>
      <c r="G356" s="4"/>
    </row>
    <row r="357" spans="6:7" x14ac:dyDescent="0.25">
      <c r="F357" s="4"/>
      <c r="G357" s="4"/>
    </row>
    <row r="358" spans="6:7" x14ac:dyDescent="0.25">
      <c r="F358" s="4"/>
      <c r="G358" s="4"/>
    </row>
    <row r="359" spans="6:7" x14ac:dyDescent="0.25">
      <c r="F359" s="4"/>
      <c r="G359" s="4"/>
    </row>
    <row r="360" spans="6:7" x14ac:dyDescent="0.25">
      <c r="F360" s="4"/>
      <c r="G360" s="4"/>
    </row>
    <row r="361" spans="6:7" x14ac:dyDescent="0.25">
      <c r="F361" s="4"/>
      <c r="G361" s="4"/>
    </row>
    <row r="362" spans="6:7" x14ac:dyDescent="0.25">
      <c r="F362" s="4"/>
      <c r="G362" s="4"/>
    </row>
    <row r="363" spans="6:7" x14ac:dyDescent="0.25">
      <c r="F363" s="4"/>
      <c r="G363" s="4"/>
    </row>
    <row r="364" spans="6:7" x14ac:dyDescent="0.25">
      <c r="F364" s="4"/>
      <c r="G364" s="4"/>
    </row>
    <row r="365" spans="6:7" x14ac:dyDescent="0.25">
      <c r="F365" s="4"/>
      <c r="G365" s="4"/>
    </row>
    <row r="366" spans="6:7" x14ac:dyDescent="0.25">
      <c r="F366" s="4"/>
      <c r="G366" s="4"/>
    </row>
    <row r="367" spans="6:7" x14ac:dyDescent="0.25">
      <c r="F367" s="4"/>
      <c r="G367" s="4"/>
    </row>
    <row r="368" spans="6:7" x14ac:dyDescent="0.25">
      <c r="F368" s="4"/>
      <c r="G368" s="4"/>
    </row>
    <row r="369" spans="6:7" x14ac:dyDescent="0.25">
      <c r="F369" s="4"/>
      <c r="G369" s="4"/>
    </row>
    <row r="370" spans="6:7" x14ac:dyDescent="0.25">
      <c r="F370" s="4"/>
      <c r="G370" s="4"/>
    </row>
    <row r="371" spans="6:7" x14ac:dyDescent="0.25">
      <c r="F371" s="4"/>
      <c r="G371" s="4"/>
    </row>
    <row r="372" spans="6:7" x14ac:dyDescent="0.25">
      <c r="F372" s="4"/>
      <c r="G372" s="4"/>
    </row>
    <row r="373" spans="6:7" x14ac:dyDescent="0.25">
      <c r="F373" s="4"/>
      <c r="G373" s="4"/>
    </row>
    <row r="374" spans="6:7" x14ac:dyDescent="0.25">
      <c r="F374" s="4"/>
      <c r="G374" s="4"/>
    </row>
    <row r="375" spans="6:7" x14ac:dyDescent="0.25">
      <c r="F375" s="4"/>
      <c r="G375" s="4"/>
    </row>
    <row r="376" spans="6:7" x14ac:dyDescent="0.25">
      <c r="F376" s="4"/>
      <c r="G376" s="4"/>
    </row>
    <row r="377" spans="6:7" x14ac:dyDescent="0.25">
      <c r="F377" s="4"/>
      <c r="G377" s="4"/>
    </row>
    <row r="378" spans="6:7" x14ac:dyDescent="0.25">
      <c r="F378" s="4"/>
      <c r="G378" s="4"/>
    </row>
    <row r="379" spans="6:7" x14ac:dyDescent="0.25">
      <c r="F379" s="4"/>
      <c r="G379" s="4"/>
    </row>
    <row r="380" spans="6:7" x14ac:dyDescent="0.25">
      <c r="F380" s="4"/>
      <c r="G380" s="4"/>
    </row>
    <row r="381" spans="6:7" x14ac:dyDescent="0.25">
      <c r="F381" s="4"/>
      <c r="G381" s="4"/>
    </row>
    <row r="382" spans="6:7" x14ac:dyDescent="0.25">
      <c r="F382" s="4"/>
      <c r="G382" s="4"/>
    </row>
    <row r="383" spans="6:7" x14ac:dyDescent="0.25">
      <c r="F383" s="4"/>
      <c r="G383" s="4"/>
    </row>
    <row r="384" spans="6:7" x14ac:dyDescent="0.25">
      <c r="F384" s="4"/>
      <c r="G384" s="4"/>
    </row>
    <row r="385" spans="6:7" x14ac:dyDescent="0.25">
      <c r="F385" s="4"/>
      <c r="G385" s="4"/>
    </row>
    <row r="386" spans="6:7" x14ac:dyDescent="0.25">
      <c r="F386" s="4"/>
      <c r="G386" s="4"/>
    </row>
    <row r="387" spans="6:7" x14ac:dyDescent="0.25">
      <c r="F387" s="4"/>
      <c r="G387" s="4"/>
    </row>
    <row r="388" spans="6:7" x14ac:dyDescent="0.25">
      <c r="F388" s="4"/>
      <c r="G388" s="4"/>
    </row>
    <row r="389" spans="6:7" x14ac:dyDescent="0.25">
      <c r="F389" s="4"/>
      <c r="G389" s="4"/>
    </row>
    <row r="390" spans="6:7" x14ac:dyDescent="0.25">
      <c r="F390" s="4"/>
      <c r="G390" s="4"/>
    </row>
    <row r="391" spans="6:7" x14ac:dyDescent="0.25">
      <c r="F391" s="4"/>
      <c r="G391" s="4"/>
    </row>
    <row r="392" spans="6:7" x14ac:dyDescent="0.25">
      <c r="F392" s="4"/>
      <c r="G392" s="4"/>
    </row>
    <row r="393" spans="6:7" x14ac:dyDescent="0.25">
      <c r="F393" s="4"/>
      <c r="G393" s="4"/>
    </row>
    <row r="394" spans="6:7" x14ac:dyDescent="0.25">
      <c r="F394" s="4"/>
      <c r="G394" s="4"/>
    </row>
    <row r="395" spans="6:7" x14ac:dyDescent="0.25">
      <c r="F395" s="4"/>
      <c r="G395" s="4"/>
    </row>
    <row r="396" spans="6:7" x14ac:dyDescent="0.25">
      <c r="F396" s="4"/>
      <c r="G396" s="4"/>
    </row>
    <row r="397" spans="6:7" x14ac:dyDescent="0.25">
      <c r="F397" s="4"/>
      <c r="G397" s="4"/>
    </row>
    <row r="398" spans="6:7" x14ac:dyDescent="0.25">
      <c r="F398" s="4"/>
      <c r="G398" s="4"/>
    </row>
    <row r="399" spans="6:7" x14ac:dyDescent="0.25">
      <c r="F399" s="4"/>
      <c r="G399" s="4"/>
    </row>
    <row r="400" spans="6:7" x14ac:dyDescent="0.25">
      <c r="F400" s="4"/>
      <c r="G400" s="4"/>
    </row>
    <row r="401" spans="6:7" x14ac:dyDescent="0.25">
      <c r="F401" s="4"/>
      <c r="G401" s="4"/>
    </row>
    <row r="402" spans="6:7" x14ac:dyDescent="0.25">
      <c r="F402" s="4"/>
      <c r="G402" s="4"/>
    </row>
    <row r="403" spans="6:7" x14ac:dyDescent="0.25">
      <c r="F403" s="4"/>
      <c r="G403" s="4"/>
    </row>
    <row r="404" spans="6:7" x14ac:dyDescent="0.25">
      <c r="F404" s="4"/>
      <c r="G404" s="4"/>
    </row>
    <row r="405" spans="6:7" x14ac:dyDescent="0.25">
      <c r="F405" s="4"/>
      <c r="G405" s="4"/>
    </row>
    <row r="406" spans="6:7" x14ac:dyDescent="0.25">
      <c r="F406" s="4"/>
      <c r="G406" s="4"/>
    </row>
    <row r="407" spans="6:7" x14ac:dyDescent="0.25">
      <c r="F407" s="4"/>
      <c r="G407" s="4"/>
    </row>
    <row r="408" spans="6:7" x14ac:dyDescent="0.25">
      <c r="F408" s="4"/>
      <c r="G408" s="4"/>
    </row>
    <row r="409" spans="6:7" x14ac:dyDescent="0.25">
      <c r="F409" s="4"/>
      <c r="G409" s="4"/>
    </row>
  </sheetData>
  <mergeCells count="2">
    <mergeCell ref="F1:G1"/>
    <mergeCell ref="A1:E1"/>
  </mergeCells>
  <pageMargins left="0.59055118110236227" right="0.59055118110236227" top="0.78740157480314965" bottom="0.78740157480314965" header="0.31496062992125984" footer="0.31496062992125984"/>
  <pageSetup paperSize="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F941-6DCF-44EB-92F5-ECE93C1531BC}">
  <sheetPr>
    <pageSetUpPr fitToPage="1"/>
  </sheetPr>
  <dimension ref="A1:H22"/>
  <sheetViews>
    <sheetView workbookViewId="0">
      <selection activeCell="G2" sqref="G2"/>
    </sheetView>
  </sheetViews>
  <sheetFormatPr defaultRowHeight="15" x14ac:dyDescent="0.25"/>
  <cols>
    <col min="2" max="2" width="13.7109375" customWidth="1"/>
    <col min="3" max="3" width="13.28515625" customWidth="1"/>
    <col min="4" max="4" width="11" style="2" bestFit="1" customWidth="1"/>
    <col min="5" max="5" width="69.85546875" customWidth="1"/>
    <col min="6" max="6" width="19.85546875" bestFit="1" customWidth="1"/>
    <col min="7" max="7" width="14.85546875" customWidth="1"/>
  </cols>
  <sheetData>
    <row r="1" spans="1:8" s="3" customFormat="1" ht="27.75" customHeight="1" thickBot="1" x14ac:dyDescent="0.3">
      <c r="A1" s="278" t="s">
        <v>75</v>
      </c>
      <c r="B1" s="279"/>
      <c r="C1" s="279"/>
      <c r="D1" s="279"/>
      <c r="E1" s="280"/>
      <c r="F1" s="275" t="s">
        <v>277</v>
      </c>
      <c r="G1" s="276"/>
    </row>
    <row r="2" spans="1:8" s="1" customFormat="1" ht="75" x14ac:dyDescent="0.25">
      <c r="A2" s="252" t="s">
        <v>414</v>
      </c>
      <c r="B2" s="254" t="s">
        <v>0</v>
      </c>
      <c r="C2" s="254" t="s">
        <v>1</v>
      </c>
      <c r="D2" s="254" t="s">
        <v>2</v>
      </c>
      <c r="E2" s="255" t="s">
        <v>555</v>
      </c>
      <c r="F2" s="253" t="s">
        <v>3</v>
      </c>
      <c r="G2" s="255" t="s">
        <v>4</v>
      </c>
    </row>
    <row r="3" spans="1:8" s="79" customFormat="1" x14ac:dyDescent="0.25">
      <c r="A3" s="202" t="s">
        <v>549</v>
      </c>
      <c r="B3" s="50" t="s">
        <v>5</v>
      </c>
      <c r="C3" s="50" t="s">
        <v>368</v>
      </c>
      <c r="D3" s="51">
        <v>2</v>
      </c>
      <c r="E3" s="78" t="s">
        <v>80</v>
      </c>
      <c r="F3" s="153">
        <f>5.8</f>
        <v>5.8</v>
      </c>
      <c r="G3" s="29">
        <f t="shared" ref="G3:G10" si="0">ROUND((+F3*D3),2)</f>
        <v>11.6</v>
      </c>
    </row>
    <row r="4" spans="1:8" ht="18" customHeight="1" x14ac:dyDescent="0.25">
      <c r="A4" s="202">
        <v>123003</v>
      </c>
      <c r="B4" s="6" t="s">
        <v>8</v>
      </c>
      <c r="C4" s="6"/>
      <c r="D4" s="7">
        <v>10</v>
      </c>
      <c r="E4" s="54" t="s">
        <v>369</v>
      </c>
      <c r="F4" s="42">
        <v>1.4450000000000001</v>
      </c>
      <c r="G4" s="29">
        <f t="shared" si="0"/>
        <v>14.45</v>
      </c>
    </row>
    <row r="5" spans="1:8" s="26" customFormat="1" ht="18" customHeight="1" x14ac:dyDescent="0.25">
      <c r="A5" s="202" t="s">
        <v>550</v>
      </c>
      <c r="B5" s="6" t="s">
        <v>8</v>
      </c>
      <c r="C5" s="6"/>
      <c r="D5" s="7">
        <v>1</v>
      </c>
      <c r="E5" s="54" t="s">
        <v>546</v>
      </c>
      <c r="F5" s="42">
        <v>14.63</v>
      </c>
      <c r="G5" s="29">
        <f t="shared" si="0"/>
        <v>14.63</v>
      </c>
    </row>
    <row r="6" spans="1:8" s="15" customFormat="1" ht="36.75" customHeight="1" x14ac:dyDescent="0.25">
      <c r="A6" s="205" t="s">
        <v>553</v>
      </c>
      <c r="B6" s="13" t="s">
        <v>8</v>
      </c>
      <c r="C6" s="13"/>
      <c r="D6" s="14">
        <v>14</v>
      </c>
      <c r="E6" s="55" t="s">
        <v>554</v>
      </c>
      <c r="F6" s="153">
        <v>2.16</v>
      </c>
      <c r="G6" s="44">
        <f t="shared" si="0"/>
        <v>30.24</v>
      </c>
    </row>
    <row r="7" spans="1:8" ht="18" customHeight="1" x14ac:dyDescent="0.25">
      <c r="A7" s="202" t="s">
        <v>551</v>
      </c>
      <c r="B7" s="6" t="s">
        <v>5</v>
      </c>
      <c r="C7" s="6" t="s">
        <v>263</v>
      </c>
      <c r="D7" s="7">
        <v>2</v>
      </c>
      <c r="E7" s="54" t="s">
        <v>76</v>
      </c>
      <c r="F7" s="42">
        <f>4.218</f>
        <v>4.218</v>
      </c>
      <c r="G7" s="29">
        <f t="shared" si="0"/>
        <v>8.44</v>
      </c>
    </row>
    <row r="8" spans="1:8" s="199" customFormat="1" ht="18" customHeight="1" x14ac:dyDescent="0.25">
      <c r="A8" s="206" t="s">
        <v>443</v>
      </c>
      <c r="B8" s="50" t="s">
        <v>77</v>
      </c>
      <c r="C8" s="50" t="s">
        <v>78</v>
      </c>
      <c r="D8" s="51">
        <v>9</v>
      </c>
      <c r="E8" s="55" t="s">
        <v>544</v>
      </c>
      <c r="F8" s="153">
        <v>2.25</v>
      </c>
      <c r="G8" s="29">
        <f t="shared" si="0"/>
        <v>20.25</v>
      </c>
    </row>
    <row r="9" spans="1:8" s="26" customFormat="1" ht="18" customHeight="1" x14ac:dyDescent="0.25">
      <c r="A9" s="202" t="s">
        <v>552</v>
      </c>
      <c r="B9" s="6" t="s">
        <v>8</v>
      </c>
      <c r="C9" s="6"/>
      <c r="D9" s="7">
        <v>4</v>
      </c>
      <c r="E9" s="54" t="s">
        <v>545</v>
      </c>
      <c r="F9" s="168">
        <v>1.35</v>
      </c>
      <c r="G9" s="29">
        <f t="shared" si="0"/>
        <v>5.4</v>
      </c>
    </row>
    <row r="10" spans="1:8" ht="18" customHeight="1" thickBot="1" x14ac:dyDescent="0.3">
      <c r="A10" s="203" t="s">
        <v>429</v>
      </c>
      <c r="B10" s="56" t="s">
        <v>5</v>
      </c>
      <c r="C10" s="56" t="s">
        <v>79</v>
      </c>
      <c r="D10" s="57">
        <v>1</v>
      </c>
      <c r="E10" s="167" t="s">
        <v>370</v>
      </c>
      <c r="F10" s="204">
        <v>5.7169999999999996</v>
      </c>
      <c r="G10" s="29">
        <f t="shared" si="0"/>
        <v>5.72</v>
      </c>
    </row>
    <row r="11" spans="1:8" ht="15.75" x14ac:dyDescent="0.25">
      <c r="A11" s="200"/>
      <c r="E11" s="162" t="s">
        <v>274</v>
      </c>
      <c r="F11" s="33"/>
      <c r="G11" s="85">
        <f>ROUND(SUM(G3:G10),3)</f>
        <v>110.73</v>
      </c>
    </row>
    <row r="12" spans="1:8" ht="15.75" x14ac:dyDescent="0.25">
      <c r="A12" s="200"/>
      <c r="E12" s="34" t="s">
        <v>275</v>
      </c>
      <c r="F12" s="30"/>
      <c r="G12" s="31">
        <f>ROUND((+G11*22%),3)</f>
        <v>24.361000000000001</v>
      </c>
    </row>
    <row r="13" spans="1:8" ht="16.5" thickBot="1" x14ac:dyDescent="0.3">
      <c r="E13" s="35" t="s">
        <v>49</v>
      </c>
      <c r="F13" s="36"/>
      <c r="G13" s="32">
        <f>ROUND((G11+G12),3)</f>
        <v>135.09100000000001</v>
      </c>
    </row>
    <row r="14" spans="1:8" ht="15.75" x14ac:dyDescent="0.25">
      <c r="E14" s="87" t="s">
        <v>283</v>
      </c>
      <c r="F14" s="88"/>
      <c r="G14" s="89">
        <f>+ROUND((G11*5%),3)</f>
        <v>5.5369999999999999</v>
      </c>
    </row>
    <row r="15" spans="1:8" ht="16.5" thickBot="1" x14ac:dyDescent="0.3">
      <c r="E15" s="90" t="s">
        <v>285</v>
      </c>
      <c r="F15" s="92"/>
      <c r="G15" s="91">
        <f>ROUND((+G11-G14),3)</f>
        <v>105.193</v>
      </c>
    </row>
    <row r="16" spans="1:8" ht="15.75" x14ac:dyDescent="0.25">
      <c r="E16" s="143" t="s">
        <v>284</v>
      </c>
      <c r="F16" s="144" t="s">
        <v>462</v>
      </c>
      <c r="G16" s="133">
        <f>ROUND((+G15*3%),3)</f>
        <v>3.1560000000000001</v>
      </c>
      <c r="H16" s="4"/>
    </row>
    <row r="17" spans="5:7" ht="15.75" x14ac:dyDescent="0.25">
      <c r="E17" s="145" t="s">
        <v>285</v>
      </c>
      <c r="F17" s="146"/>
      <c r="G17" s="135">
        <f>ROUND((+G15-G16),3)</f>
        <v>102.03700000000001</v>
      </c>
    </row>
    <row r="18" spans="5:7" ht="15.75" x14ac:dyDescent="0.25">
      <c r="E18" s="145" t="s">
        <v>275</v>
      </c>
      <c r="F18" s="146"/>
      <c r="G18" s="135">
        <f>ROUND((+G17*22%),3)</f>
        <v>22.448</v>
      </c>
    </row>
    <row r="19" spans="5:7" ht="16.5" thickBot="1" x14ac:dyDescent="0.3">
      <c r="E19" s="147" t="s">
        <v>49</v>
      </c>
      <c r="F19" s="148"/>
      <c r="G19" s="134">
        <f>ROUND(SUM(G17:G18),3)</f>
        <v>124.485</v>
      </c>
    </row>
    <row r="20" spans="5:7" x14ac:dyDescent="0.25">
      <c r="F20" s="4"/>
      <c r="G20" s="4"/>
    </row>
    <row r="21" spans="5:7" x14ac:dyDescent="0.25">
      <c r="F21" s="4"/>
      <c r="G21" s="4"/>
    </row>
    <row r="22" spans="5:7" x14ac:dyDescent="0.25">
      <c r="F22" s="4"/>
      <c r="G22" s="4"/>
    </row>
  </sheetData>
  <mergeCells count="2">
    <mergeCell ref="F1:G1"/>
    <mergeCell ref="A1:E1"/>
  </mergeCells>
  <pageMargins left="0.59055118110236227" right="0.59055118110236227" top="0.78740157480314965" bottom="0.78740157480314965" header="0.31496062992125984" footer="0.31496062992125984"/>
  <pageSetup paperSize="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50288-F51B-4B50-AA28-9C436E439F1A}">
  <sheetPr>
    <pageSetUpPr fitToPage="1"/>
  </sheetPr>
  <dimension ref="A1:H425"/>
  <sheetViews>
    <sheetView workbookViewId="0">
      <pane ySplit="1" topLeftCell="A2" activePane="bottomLeft" state="frozen"/>
      <selection pane="bottomLeft" activeCell="G4" sqref="G4"/>
    </sheetView>
  </sheetViews>
  <sheetFormatPr defaultRowHeight="15" x14ac:dyDescent="0.25"/>
  <cols>
    <col min="1" max="1" width="11.85546875" customWidth="1"/>
    <col min="2" max="2" width="14" customWidth="1"/>
    <col min="3" max="3" width="13.42578125" customWidth="1"/>
    <col min="4" max="4" width="11" style="2" bestFit="1" customWidth="1"/>
    <col min="5" max="5" width="69.85546875" customWidth="1"/>
    <col min="6" max="6" width="19.85546875" bestFit="1" customWidth="1"/>
    <col min="7" max="7" width="15.7109375" customWidth="1"/>
  </cols>
  <sheetData>
    <row r="1" spans="1:7" s="3" customFormat="1" ht="27.75" customHeight="1" thickBot="1" x14ac:dyDescent="0.3">
      <c r="A1" s="278" t="s">
        <v>74</v>
      </c>
      <c r="B1" s="279"/>
      <c r="C1" s="279"/>
      <c r="D1" s="279"/>
      <c r="E1" s="280"/>
      <c r="F1" s="277" t="s">
        <v>277</v>
      </c>
      <c r="G1" s="276"/>
    </row>
    <row r="2" spans="1:7" s="1" customFormat="1" ht="75" x14ac:dyDescent="0.25">
      <c r="A2" s="252" t="s">
        <v>414</v>
      </c>
      <c r="B2" s="254" t="s">
        <v>0</v>
      </c>
      <c r="C2" s="254" t="s">
        <v>1</v>
      </c>
      <c r="D2" s="254" t="s">
        <v>2</v>
      </c>
      <c r="E2" s="255" t="s">
        <v>555</v>
      </c>
      <c r="F2" s="253" t="s">
        <v>3</v>
      </c>
      <c r="G2" s="255" t="s">
        <v>4</v>
      </c>
    </row>
    <row r="3" spans="1:7" s="5" customFormat="1" ht="18" customHeight="1" x14ac:dyDescent="0.25">
      <c r="A3" s="202" t="s">
        <v>556</v>
      </c>
      <c r="B3" s="212" t="s">
        <v>8</v>
      </c>
      <c r="C3" s="212"/>
      <c r="D3" s="17">
        <v>10</v>
      </c>
      <c r="E3" s="222" t="s">
        <v>621</v>
      </c>
      <c r="F3" s="208">
        <v>0.64</v>
      </c>
      <c r="G3" s="44">
        <f t="shared" ref="G3:G40" si="0">ROUND((+F3*D3),2)</f>
        <v>6.4</v>
      </c>
    </row>
    <row r="4" spans="1:7" ht="18" customHeight="1" x14ac:dyDescent="0.25">
      <c r="A4" s="202" t="s">
        <v>549</v>
      </c>
      <c r="B4" s="212" t="s">
        <v>8</v>
      </c>
      <c r="C4" s="212"/>
      <c r="D4" s="17">
        <v>50</v>
      </c>
      <c r="E4" s="222" t="s">
        <v>623</v>
      </c>
      <c r="F4" s="208">
        <v>1.4450000000000001</v>
      </c>
      <c r="G4" s="307">
        <f>ROUND((+F4*D4),2)+0.25</f>
        <v>72.5</v>
      </c>
    </row>
    <row r="5" spans="1:7" ht="18" customHeight="1" x14ac:dyDescent="0.25">
      <c r="A5" s="225" t="s">
        <v>557</v>
      </c>
      <c r="B5" s="218" t="s">
        <v>8</v>
      </c>
      <c r="C5" s="218"/>
      <c r="D5" s="213">
        <v>1</v>
      </c>
      <c r="E5" s="222" t="s">
        <v>622</v>
      </c>
      <c r="F5" s="208">
        <v>5.8</v>
      </c>
      <c r="G5" s="44">
        <f t="shared" si="0"/>
        <v>5.8</v>
      </c>
    </row>
    <row r="6" spans="1:7" s="3" customFormat="1" ht="18" customHeight="1" x14ac:dyDescent="0.25">
      <c r="A6" s="225" t="s">
        <v>558</v>
      </c>
      <c r="B6" s="240" t="s">
        <v>5</v>
      </c>
      <c r="C6" s="240" t="s">
        <v>371</v>
      </c>
      <c r="D6" s="238">
        <v>5</v>
      </c>
      <c r="E6" s="239" t="s">
        <v>81</v>
      </c>
      <c r="F6" s="209">
        <v>2.9</v>
      </c>
      <c r="G6" s="44">
        <f t="shared" si="0"/>
        <v>14.5</v>
      </c>
    </row>
    <row r="7" spans="1:7" s="3" customFormat="1" ht="25.5" x14ac:dyDescent="0.2">
      <c r="A7" s="241" t="s">
        <v>582</v>
      </c>
      <c r="B7" s="240" t="s">
        <v>43</v>
      </c>
      <c r="C7" s="240" t="s">
        <v>105</v>
      </c>
      <c r="D7" s="238">
        <v>4</v>
      </c>
      <c r="E7" s="233" t="s">
        <v>624</v>
      </c>
      <c r="F7" s="209">
        <v>1.18</v>
      </c>
      <c r="G7" s="44">
        <f t="shared" si="0"/>
        <v>4.72</v>
      </c>
    </row>
    <row r="8" spans="1:7" s="3" customFormat="1" ht="30" x14ac:dyDescent="0.25">
      <c r="A8" s="244" t="s">
        <v>578</v>
      </c>
      <c r="B8" s="240" t="s">
        <v>43</v>
      </c>
      <c r="C8" s="240" t="s">
        <v>104</v>
      </c>
      <c r="D8" s="238">
        <v>40</v>
      </c>
      <c r="E8" s="233" t="s">
        <v>629</v>
      </c>
      <c r="F8" s="209">
        <f>0.96</f>
        <v>0.96</v>
      </c>
      <c r="G8" s="44">
        <f t="shared" si="0"/>
        <v>38.4</v>
      </c>
    </row>
    <row r="9" spans="1:7" s="3" customFormat="1" ht="18" customHeight="1" x14ac:dyDescent="0.25">
      <c r="A9" s="225" t="s">
        <v>559</v>
      </c>
      <c r="B9" s="240" t="s">
        <v>5</v>
      </c>
      <c r="C9" s="242" t="s">
        <v>372</v>
      </c>
      <c r="D9" s="238">
        <v>6</v>
      </c>
      <c r="E9" s="243" t="s">
        <v>373</v>
      </c>
      <c r="F9" s="209">
        <v>4.5</v>
      </c>
      <c r="G9" s="44">
        <f t="shared" si="0"/>
        <v>27</v>
      </c>
    </row>
    <row r="10" spans="1:7" s="3" customFormat="1" ht="30" x14ac:dyDescent="0.25">
      <c r="A10" s="245" t="s">
        <v>579</v>
      </c>
      <c r="B10" s="240" t="s">
        <v>43</v>
      </c>
      <c r="C10" s="240" t="s">
        <v>105</v>
      </c>
      <c r="D10" s="238">
        <v>4</v>
      </c>
      <c r="E10" s="233" t="s">
        <v>625</v>
      </c>
      <c r="F10" s="209">
        <v>2.65</v>
      </c>
      <c r="G10" s="44">
        <f t="shared" si="0"/>
        <v>10.6</v>
      </c>
    </row>
    <row r="11" spans="1:7" s="3" customFormat="1" ht="18" customHeight="1" x14ac:dyDescent="0.25">
      <c r="A11" s="202" t="s">
        <v>580</v>
      </c>
      <c r="B11" s="214" t="s">
        <v>43</v>
      </c>
      <c r="C11" s="214" t="s">
        <v>105</v>
      </c>
      <c r="D11" s="215">
        <v>2</v>
      </c>
      <c r="E11" s="233" t="s">
        <v>626</v>
      </c>
      <c r="F11" s="209">
        <v>3.85</v>
      </c>
      <c r="G11" s="44">
        <f t="shared" si="0"/>
        <v>7.7</v>
      </c>
    </row>
    <row r="12" spans="1:7" s="15" customFormat="1" ht="30" x14ac:dyDescent="0.25">
      <c r="A12" s="221" t="s">
        <v>581</v>
      </c>
      <c r="B12" s="216" t="s">
        <v>8</v>
      </c>
      <c r="C12" s="216" t="s">
        <v>106</v>
      </c>
      <c r="D12" s="217">
        <v>4</v>
      </c>
      <c r="E12" s="220" t="s">
        <v>82</v>
      </c>
      <c r="F12" s="210">
        <v>8.4</v>
      </c>
      <c r="G12" s="44">
        <f t="shared" si="0"/>
        <v>33.6</v>
      </c>
    </row>
    <row r="13" spans="1:7" ht="18" customHeight="1" x14ac:dyDescent="0.25">
      <c r="A13" s="202" t="s">
        <v>453</v>
      </c>
      <c r="B13" s="212" t="s">
        <v>8</v>
      </c>
      <c r="C13" s="212"/>
      <c r="D13" s="17">
        <v>4</v>
      </c>
      <c r="E13" s="219" t="s">
        <v>83</v>
      </c>
      <c r="F13" s="208">
        <v>2.16</v>
      </c>
      <c r="G13" s="44">
        <f t="shared" si="0"/>
        <v>8.64</v>
      </c>
    </row>
    <row r="14" spans="1:7" ht="18" customHeight="1" x14ac:dyDescent="0.25">
      <c r="A14" s="202" t="s">
        <v>560</v>
      </c>
      <c r="B14" s="212" t="s">
        <v>107</v>
      </c>
      <c r="C14" s="212" t="s">
        <v>84</v>
      </c>
      <c r="D14" s="17">
        <v>3</v>
      </c>
      <c r="E14" s="219" t="s">
        <v>108</v>
      </c>
      <c r="F14" s="208">
        <v>4.1500000000000004</v>
      </c>
      <c r="G14" s="44">
        <f t="shared" si="0"/>
        <v>12.45</v>
      </c>
    </row>
    <row r="15" spans="1:7" ht="18" customHeight="1" x14ac:dyDescent="0.25">
      <c r="A15" s="202" t="s">
        <v>561</v>
      </c>
      <c r="B15" s="212" t="s">
        <v>107</v>
      </c>
      <c r="C15" s="212" t="s">
        <v>84</v>
      </c>
      <c r="D15" s="17">
        <v>4</v>
      </c>
      <c r="E15" s="219" t="s">
        <v>109</v>
      </c>
      <c r="F15" s="208">
        <v>4.1500000000000004</v>
      </c>
      <c r="G15" s="44">
        <f t="shared" si="0"/>
        <v>16.600000000000001</v>
      </c>
    </row>
    <row r="16" spans="1:7" ht="18" customHeight="1" x14ac:dyDescent="0.25">
      <c r="A16" s="202" t="s">
        <v>562</v>
      </c>
      <c r="B16" s="212" t="s">
        <v>107</v>
      </c>
      <c r="C16" s="212" t="s">
        <v>84</v>
      </c>
      <c r="D16" s="17">
        <v>3</v>
      </c>
      <c r="E16" s="219" t="s">
        <v>110</v>
      </c>
      <c r="F16" s="208">
        <v>4.1500000000000004</v>
      </c>
      <c r="G16" s="44">
        <f t="shared" si="0"/>
        <v>12.45</v>
      </c>
    </row>
    <row r="17" spans="1:7" ht="18" customHeight="1" x14ac:dyDescent="0.25">
      <c r="A17" s="202" t="s">
        <v>563</v>
      </c>
      <c r="B17" s="212" t="s">
        <v>107</v>
      </c>
      <c r="C17" s="212" t="s">
        <v>84</v>
      </c>
      <c r="D17" s="17">
        <v>5</v>
      </c>
      <c r="E17" s="219" t="s">
        <v>111</v>
      </c>
      <c r="F17" s="208">
        <v>4.1500000000000004</v>
      </c>
      <c r="G17" s="44">
        <f t="shared" si="0"/>
        <v>20.75</v>
      </c>
    </row>
    <row r="18" spans="1:7" ht="18" customHeight="1" x14ac:dyDescent="0.25">
      <c r="A18" s="202" t="s">
        <v>428</v>
      </c>
      <c r="B18" s="212" t="s">
        <v>8</v>
      </c>
      <c r="C18" s="212"/>
      <c r="D18" s="17">
        <v>10</v>
      </c>
      <c r="E18" s="219" t="s">
        <v>85</v>
      </c>
      <c r="F18" s="208">
        <v>0.69</v>
      </c>
      <c r="G18" s="44">
        <f t="shared" si="0"/>
        <v>6.9</v>
      </c>
    </row>
    <row r="19" spans="1:7" ht="18" customHeight="1" x14ac:dyDescent="0.25">
      <c r="A19" s="202" t="s">
        <v>423</v>
      </c>
      <c r="B19" s="212" t="s">
        <v>8</v>
      </c>
      <c r="C19" s="212"/>
      <c r="D19" s="17">
        <v>5</v>
      </c>
      <c r="E19" s="219" t="s">
        <v>86</v>
      </c>
      <c r="F19" s="208">
        <v>0.69</v>
      </c>
      <c r="G19" s="44">
        <f t="shared" si="0"/>
        <v>3.45</v>
      </c>
    </row>
    <row r="20" spans="1:7" ht="18" customHeight="1" x14ac:dyDescent="0.25">
      <c r="A20" s="202" t="s">
        <v>421</v>
      </c>
      <c r="B20" s="212" t="s">
        <v>8</v>
      </c>
      <c r="C20" s="212"/>
      <c r="D20" s="17">
        <v>5</v>
      </c>
      <c r="E20" s="219" t="s">
        <v>87</v>
      </c>
      <c r="F20" s="208">
        <v>0.69</v>
      </c>
      <c r="G20" s="44">
        <f t="shared" si="0"/>
        <v>3.45</v>
      </c>
    </row>
    <row r="21" spans="1:7" ht="18" customHeight="1" x14ac:dyDescent="0.25">
      <c r="A21" s="202" t="s">
        <v>427</v>
      </c>
      <c r="B21" s="212" t="s">
        <v>8</v>
      </c>
      <c r="C21" s="212"/>
      <c r="D21" s="17">
        <v>5</v>
      </c>
      <c r="E21" s="219" t="s">
        <v>88</v>
      </c>
      <c r="F21" s="208">
        <v>0.5</v>
      </c>
      <c r="G21" s="44">
        <f t="shared" si="0"/>
        <v>2.5</v>
      </c>
    </row>
    <row r="22" spans="1:7" ht="18" customHeight="1" x14ac:dyDescent="0.25">
      <c r="A22" s="202" t="s">
        <v>425</v>
      </c>
      <c r="B22" s="212" t="s">
        <v>8</v>
      </c>
      <c r="C22" s="212"/>
      <c r="D22" s="17">
        <v>5</v>
      </c>
      <c r="E22" s="219" t="s">
        <v>89</v>
      </c>
      <c r="F22" s="208">
        <v>0.69</v>
      </c>
      <c r="G22" s="44">
        <f t="shared" si="0"/>
        <v>3.45</v>
      </c>
    </row>
    <row r="23" spans="1:7" ht="18" customHeight="1" x14ac:dyDescent="0.25">
      <c r="A23" s="202" t="s">
        <v>426</v>
      </c>
      <c r="B23" s="212" t="s">
        <v>8</v>
      </c>
      <c r="C23" s="212"/>
      <c r="D23" s="17">
        <v>5</v>
      </c>
      <c r="E23" s="219" t="s">
        <v>90</v>
      </c>
      <c r="F23" s="208">
        <v>0.69</v>
      </c>
      <c r="G23" s="44">
        <f t="shared" si="0"/>
        <v>3.45</v>
      </c>
    </row>
    <row r="24" spans="1:7" ht="18" customHeight="1" x14ac:dyDescent="0.25">
      <c r="A24" s="202" t="s">
        <v>564</v>
      </c>
      <c r="B24" s="218" t="s">
        <v>5</v>
      </c>
      <c r="C24" s="218" t="s">
        <v>112</v>
      </c>
      <c r="D24" s="213">
        <v>1</v>
      </c>
      <c r="E24" s="222" t="s">
        <v>91</v>
      </c>
      <c r="F24" s="208">
        <v>2.75</v>
      </c>
      <c r="G24" s="44">
        <f t="shared" si="0"/>
        <v>2.75</v>
      </c>
    </row>
    <row r="25" spans="1:7" s="3" customFormat="1" ht="18" customHeight="1" x14ac:dyDescent="0.25">
      <c r="A25" s="202" t="s">
        <v>565</v>
      </c>
      <c r="B25" s="214" t="s">
        <v>5</v>
      </c>
      <c r="C25" s="214" t="s">
        <v>113</v>
      </c>
      <c r="D25" s="215">
        <v>1</v>
      </c>
      <c r="E25" s="223" t="s">
        <v>92</v>
      </c>
      <c r="F25" s="209">
        <v>27</v>
      </c>
      <c r="G25" s="44">
        <f t="shared" si="0"/>
        <v>27</v>
      </c>
    </row>
    <row r="26" spans="1:7" ht="18" customHeight="1" x14ac:dyDescent="0.25">
      <c r="A26" s="202" t="s">
        <v>487</v>
      </c>
      <c r="B26" s="212" t="s">
        <v>5</v>
      </c>
      <c r="C26" s="16" t="s">
        <v>27</v>
      </c>
      <c r="D26" s="17">
        <v>1</v>
      </c>
      <c r="E26" s="52" t="s">
        <v>93</v>
      </c>
      <c r="F26" s="208">
        <v>2.59</v>
      </c>
      <c r="G26" s="44">
        <f t="shared" si="0"/>
        <v>2.59</v>
      </c>
    </row>
    <row r="27" spans="1:7" ht="18" customHeight="1" x14ac:dyDescent="0.25">
      <c r="A27" s="202" t="s">
        <v>430</v>
      </c>
      <c r="B27" s="212" t="s">
        <v>5</v>
      </c>
      <c r="C27" s="16" t="s">
        <v>39</v>
      </c>
      <c r="D27" s="17">
        <v>1</v>
      </c>
      <c r="E27" s="52" t="s">
        <v>94</v>
      </c>
      <c r="F27" s="208">
        <v>12.113</v>
      </c>
      <c r="G27" s="44">
        <f t="shared" si="0"/>
        <v>12.11</v>
      </c>
    </row>
    <row r="28" spans="1:7" ht="18" customHeight="1" x14ac:dyDescent="0.25">
      <c r="A28" s="202" t="s">
        <v>429</v>
      </c>
      <c r="B28" s="212" t="s">
        <v>5</v>
      </c>
      <c r="C28" s="16" t="s">
        <v>39</v>
      </c>
      <c r="D28" s="17">
        <v>1</v>
      </c>
      <c r="E28" s="52" t="s">
        <v>95</v>
      </c>
      <c r="F28" s="208">
        <v>5.7169999999999996</v>
      </c>
      <c r="G28" s="44">
        <f t="shared" si="0"/>
        <v>5.72</v>
      </c>
    </row>
    <row r="29" spans="1:7" ht="18" customHeight="1" x14ac:dyDescent="0.25">
      <c r="A29" s="202" t="s">
        <v>566</v>
      </c>
      <c r="B29" s="212" t="s">
        <v>5</v>
      </c>
      <c r="C29" s="16" t="s">
        <v>114</v>
      </c>
      <c r="D29" s="17">
        <v>1</v>
      </c>
      <c r="E29" s="52" t="s">
        <v>96</v>
      </c>
      <c r="F29" s="208">
        <v>3.38</v>
      </c>
      <c r="G29" s="44">
        <f t="shared" si="0"/>
        <v>3.38</v>
      </c>
    </row>
    <row r="30" spans="1:7" ht="18" customHeight="1" x14ac:dyDescent="0.25">
      <c r="A30" s="202" t="s">
        <v>567</v>
      </c>
      <c r="B30" s="212" t="s">
        <v>5</v>
      </c>
      <c r="C30" s="16" t="s">
        <v>114</v>
      </c>
      <c r="D30" s="17">
        <v>1</v>
      </c>
      <c r="E30" s="52" t="s">
        <v>97</v>
      </c>
      <c r="F30" s="208">
        <v>3.38</v>
      </c>
      <c r="G30" s="44">
        <f t="shared" si="0"/>
        <v>3.38</v>
      </c>
    </row>
    <row r="31" spans="1:7" ht="18" customHeight="1" x14ac:dyDescent="0.25">
      <c r="A31" s="202" t="s">
        <v>568</v>
      </c>
      <c r="B31" s="212" t="s">
        <v>5</v>
      </c>
      <c r="C31" s="234" t="s">
        <v>374</v>
      </c>
      <c r="D31" s="213">
        <v>2</v>
      </c>
      <c r="E31" s="53" t="s">
        <v>229</v>
      </c>
      <c r="F31" s="208">
        <v>7.2</v>
      </c>
      <c r="G31" s="44">
        <f t="shared" si="0"/>
        <v>14.4</v>
      </c>
    </row>
    <row r="32" spans="1:7" ht="18" customHeight="1" x14ac:dyDescent="0.25">
      <c r="A32" s="202" t="s">
        <v>569</v>
      </c>
      <c r="B32" s="212" t="s">
        <v>5</v>
      </c>
      <c r="C32" s="234" t="s">
        <v>35</v>
      </c>
      <c r="D32" s="213">
        <v>2</v>
      </c>
      <c r="E32" s="53" t="s">
        <v>230</v>
      </c>
      <c r="F32" s="208">
        <v>8.1999999999999993</v>
      </c>
      <c r="G32" s="44">
        <f t="shared" si="0"/>
        <v>16.399999999999999</v>
      </c>
    </row>
    <row r="33" spans="1:8" ht="18" customHeight="1" x14ac:dyDescent="0.25">
      <c r="A33" s="202" t="s">
        <v>570</v>
      </c>
      <c r="B33" s="212" t="s">
        <v>5</v>
      </c>
      <c r="C33" s="234"/>
      <c r="D33" s="213">
        <v>2</v>
      </c>
      <c r="E33" s="53" t="s">
        <v>98</v>
      </c>
      <c r="F33" s="208">
        <v>4.0999999999999996</v>
      </c>
      <c r="G33" s="44">
        <f t="shared" si="0"/>
        <v>8.1999999999999993</v>
      </c>
    </row>
    <row r="34" spans="1:8" ht="18" customHeight="1" x14ac:dyDescent="0.25">
      <c r="A34" s="202" t="s">
        <v>571</v>
      </c>
      <c r="B34" s="212" t="s">
        <v>5</v>
      </c>
      <c r="C34" s="234" t="s">
        <v>112</v>
      </c>
      <c r="D34" s="213">
        <v>1</v>
      </c>
      <c r="E34" s="53" t="s">
        <v>627</v>
      </c>
      <c r="F34" s="208">
        <v>0.89</v>
      </c>
      <c r="G34" s="44">
        <f t="shared" si="0"/>
        <v>0.89</v>
      </c>
    </row>
    <row r="35" spans="1:8" ht="18" customHeight="1" x14ac:dyDescent="0.25">
      <c r="A35" s="202" t="s">
        <v>572</v>
      </c>
      <c r="B35" s="212" t="s">
        <v>5</v>
      </c>
      <c r="C35" s="234" t="s">
        <v>112</v>
      </c>
      <c r="D35" s="213">
        <v>1</v>
      </c>
      <c r="E35" s="53" t="s">
        <v>99</v>
      </c>
      <c r="F35" s="208">
        <v>0.68</v>
      </c>
      <c r="G35" s="44">
        <f t="shared" si="0"/>
        <v>0.68</v>
      </c>
    </row>
    <row r="36" spans="1:8" ht="18" customHeight="1" x14ac:dyDescent="0.25">
      <c r="A36" s="202" t="s">
        <v>573</v>
      </c>
      <c r="B36" s="212" t="s">
        <v>5</v>
      </c>
      <c r="C36" s="234" t="s">
        <v>112</v>
      </c>
      <c r="D36" s="213">
        <v>1</v>
      </c>
      <c r="E36" s="53" t="s">
        <v>100</v>
      </c>
      <c r="F36" s="208">
        <v>0.44</v>
      </c>
      <c r="G36" s="44">
        <f t="shared" si="0"/>
        <v>0.44</v>
      </c>
    </row>
    <row r="37" spans="1:8" ht="18" customHeight="1" x14ac:dyDescent="0.25">
      <c r="A37" s="202" t="s">
        <v>574</v>
      </c>
      <c r="B37" s="212" t="s">
        <v>5</v>
      </c>
      <c r="C37" s="234" t="s">
        <v>27</v>
      </c>
      <c r="D37" s="213">
        <v>1</v>
      </c>
      <c r="E37" s="53" t="s">
        <v>101</v>
      </c>
      <c r="F37" s="208">
        <v>4.0999999999999996</v>
      </c>
      <c r="G37" s="44">
        <f t="shared" si="0"/>
        <v>4.0999999999999996</v>
      </c>
    </row>
    <row r="38" spans="1:8" ht="18" customHeight="1" x14ac:dyDescent="0.25">
      <c r="A38" s="202" t="s">
        <v>575</v>
      </c>
      <c r="B38" s="212" t="s">
        <v>5</v>
      </c>
      <c r="C38" s="234" t="s">
        <v>27</v>
      </c>
      <c r="D38" s="213">
        <v>3</v>
      </c>
      <c r="E38" s="53" t="s">
        <v>102</v>
      </c>
      <c r="F38" s="208">
        <v>1.58</v>
      </c>
      <c r="G38" s="44">
        <f t="shared" si="0"/>
        <v>4.74</v>
      </c>
    </row>
    <row r="39" spans="1:8" ht="18" customHeight="1" x14ac:dyDescent="0.25">
      <c r="A39" s="202" t="s">
        <v>576</v>
      </c>
      <c r="B39" s="212" t="s">
        <v>5</v>
      </c>
      <c r="C39" s="234" t="s">
        <v>375</v>
      </c>
      <c r="D39" s="213">
        <v>2</v>
      </c>
      <c r="E39" s="53" t="s">
        <v>628</v>
      </c>
      <c r="F39" s="208">
        <f>6.2</f>
        <v>6.2</v>
      </c>
      <c r="G39" s="44">
        <f t="shared" si="0"/>
        <v>12.4</v>
      </c>
    </row>
    <row r="40" spans="1:8" ht="18" customHeight="1" thickBot="1" x14ac:dyDescent="0.3">
      <c r="A40" s="203" t="s">
        <v>577</v>
      </c>
      <c r="B40" s="224" t="s">
        <v>5</v>
      </c>
      <c r="C40" s="235" t="s">
        <v>115</v>
      </c>
      <c r="D40" s="236">
        <v>1</v>
      </c>
      <c r="E40" s="237" t="s">
        <v>103</v>
      </c>
      <c r="F40" s="211">
        <v>18.260000000000002</v>
      </c>
      <c r="G40" s="44">
        <f t="shared" si="0"/>
        <v>18.260000000000002</v>
      </c>
    </row>
    <row r="41" spans="1:8" ht="15.75" x14ac:dyDescent="0.25">
      <c r="E41" s="162" t="s">
        <v>274</v>
      </c>
      <c r="F41" s="33"/>
      <c r="G41" s="85">
        <f>ROUND(SUM(G3:G40),2)</f>
        <v>452.75</v>
      </c>
    </row>
    <row r="42" spans="1:8" ht="15.75" x14ac:dyDescent="0.25">
      <c r="E42" s="34" t="s">
        <v>275</v>
      </c>
      <c r="F42" s="30"/>
      <c r="G42" s="31">
        <f>ROUND((+G41*22%),2)</f>
        <v>99.61</v>
      </c>
    </row>
    <row r="43" spans="1:8" ht="16.5" thickBot="1" x14ac:dyDescent="0.3">
      <c r="E43" s="131" t="s">
        <v>49</v>
      </c>
      <c r="F43" s="132"/>
      <c r="G43" s="32">
        <f>ROUND((G41+G42),2)</f>
        <v>552.36</v>
      </c>
    </row>
    <row r="44" spans="1:8" ht="15.75" x14ac:dyDescent="0.25">
      <c r="E44" s="87" t="s">
        <v>283</v>
      </c>
      <c r="F44" s="88"/>
      <c r="G44" s="89">
        <f>+ROUND((G41*5%),2)</f>
        <v>22.64</v>
      </c>
    </row>
    <row r="45" spans="1:8" ht="16.5" thickBot="1" x14ac:dyDescent="0.3">
      <c r="E45" s="129" t="s">
        <v>285</v>
      </c>
      <c r="F45" s="130"/>
      <c r="G45" s="91">
        <f>ROUND((+G41-G44),2)</f>
        <v>430.11</v>
      </c>
    </row>
    <row r="46" spans="1:8" ht="15.75" x14ac:dyDescent="0.25">
      <c r="E46" s="143" t="s">
        <v>284</v>
      </c>
      <c r="F46" s="144" t="s">
        <v>462</v>
      </c>
      <c r="G46" s="133">
        <f>ROUND((+G45*3%),2)</f>
        <v>12.9</v>
      </c>
      <c r="H46" s="4"/>
    </row>
    <row r="47" spans="1:8" ht="15.75" x14ac:dyDescent="0.25">
      <c r="E47" s="145" t="s">
        <v>285</v>
      </c>
      <c r="F47" s="146"/>
      <c r="G47" s="135">
        <f>ROUND((+G45-G46),2)</f>
        <v>417.21</v>
      </c>
    </row>
    <row r="48" spans="1:8" ht="15.75" x14ac:dyDescent="0.25">
      <c r="E48" s="145" t="s">
        <v>275</v>
      </c>
      <c r="F48" s="146"/>
      <c r="G48" s="135">
        <f>ROUND((+G47*22%),2)</f>
        <v>91.79</v>
      </c>
    </row>
    <row r="49" spans="5:7" ht="16.5" thickBot="1" x14ac:dyDescent="0.3">
      <c r="E49" s="147" t="s">
        <v>49</v>
      </c>
      <c r="F49" s="148"/>
      <c r="G49" s="134">
        <f>ROUND(SUM(G47:G48),2)</f>
        <v>509</v>
      </c>
    </row>
    <row r="50" spans="5:7" x14ac:dyDescent="0.25">
      <c r="G50" s="4"/>
    </row>
    <row r="51" spans="5:7" x14ac:dyDescent="0.25">
      <c r="G51" s="4"/>
    </row>
    <row r="52" spans="5:7" x14ac:dyDescent="0.25">
      <c r="G52" s="4"/>
    </row>
    <row r="53" spans="5:7" x14ac:dyDescent="0.25">
      <c r="G53" s="4"/>
    </row>
    <row r="54" spans="5:7" x14ac:dyDescent="0.25">
      <c r="G54" s="4"/>
    </row>
    <row r="55" spans="5:7" x14ac:dyDescent="0.25">
      <c r="F55" s="4"/>
      <c r="G55" s="4"/>
    </row>
    <row r="56" spans="5:7" x14ac:dyDescent="0.25">
      <c r="F56" s="4"/>
      <c r="G56" s="4"/>
    </row>
    <row r="57" spans="5:7" x14ac:dyDescent="0.25">
      <c r="F57" s="4"/>
      <c r="G57" s="4"/>
    </row>
    <row r="58" spans="5:7" x14ac:dyDescent="0.25">
      <c r="F58" s="4"/>
      <c r="G58" s="4"/>
    </row>
    <row r="59" spans="5:7" x14ac:dyDescent="0.25">
      <c r="F59" s="4"/>
      <c r="G59" s="4"/>
    </row>
    <row r="60" spans="5:7" x14ac:dyDescent="0.25">
      <c r="F60" s="4"/>
      <c r="G60" s="4"/>
    </row>
    <row r="61" spans="5:7" x14ac:dyDescent="0.25">
      <c r="F61" s="4"/>
      <c r="G61" s="4"/>
    </row>
    <row r="62" spans="5:7" x14ac:dyDescent="0.25">
      <c r="F62" s="4"/>
      <c r="G62" s="4"/>
    </row>
    <row r="63" spans="5:7" x14ac:dyDescent="0.25">
      <c r="F63" s="4"/>
      <c r="G63" s="4"/>
    </row>
    <row r="64" spans="5:7" x14ac:dyDescent="0.25">
      <c r="F64" s="4"/>
      <c r="G64" s="4"/>
    </row>
    <row r="65" spans="6:7" x14ac:dyDescent="0.25">
      <c r="F65" s="4"/>
      <c r="G65" s="4"/>
    </row>
    <row r="66" spans="6:7" x14ac:dyDescent="0.25">
      <c r="F66" s="4"/>
      <c r="G66" s="4"/>
    </row>
    <row r="67" spans="6:7" x14ac:dyDescent="0.25">
      <c r="F67" s="4"/>
      <c r="G67" s="4"/>
    </row>
    <row r="68" spans="6:7" x14ac:dyDescent="0.25">
      <c r="F68" s="4"/>
      <c r="G68" s="4"/>
    </row>
    <row r="69" spans="6:7" x14ac:dyDescent="0.25">
      <c r="F69" s="4"/>
      <c r="G69" s="4"/>
    </row>
    <row r="70" spans="6:7" x14ac:dyDescent="0.25">
      <c r="F70" s="4"/>
      <c r="G70" s="4"/>
    </row>
    <row r="71" spans="6:7" x14ac:dyDescent="0.25">
      <c r="F71" s="4"/>
      <c r="G71" s="4"/>
    </row>
    <row r="72" spans="6:7" x14ac:dyDescent="0.25">
      <c r="F72" s="4"/>
      <c r="G72" s="4"/>
    </row>
    <row r="73" spans="6:7" x14ac:dyDescent="0.25">
      <c r="F73" s="4"/>
      <c r="G73" s="4"/>
    </row>
    <row r="74" spans="6:7" x14ac:dyDescent="0.25">
      <c r="F74" s="4"/>
      <c r="G74" s="4"/>
    </row>
    <row r="75" spans="6:7" x14ac:dyDescent="0.25">
      <c r="F75" s="4"/>
      <c r="G75" s="4"/>
    </row>
    <row r="76" spans="6:7" x14ac:dyDescent="0.25">
      <c r="F76" s="4"/>
      <c r="G76" s="4"/>
    </row>
    <row r="77" spans="6:7" x14ac:dyDescent="0.25">
      <c r="F77" s="4"/>
      <c r="G77" s="4"/>
    </row>
    <row r="78" spans="6:7" x14ac:dyDescent="0.25">
      <c r="F78" s="4"/>
      <c r="G78" s="4"/>
    </row>
    <row r="79" spans="6:7" x14ac:dyDescent="0.25">
      <c r="F79" s="4"/>
      <c r="G79" s="4"/>
    </row>
    <row r="80" spans="6:7" x14ac:dyDescent="0.25">
      <c r="F80" s="4"/>
      <c r="G80" s="4"/>
    </row>
    <row r="81" spans="6:7" x14ac:dyDescent="0.25">
      <c r="F81" s="4"/>
      <c r="G81" s="4"/>
    </row>
    <row r="82" spans="6:7" x14ac:dyDescent="0.25">
      <c r="F82" s="4"/>
      <c r="G82" s="4"/>
    </row>
    <row r="83" spans="6:7" x14ac:dyDescent="0.25">
      <c r="F83" s="4"/>
      <c r="G83" s="4"/>
    </row>
    <row r="84" spans="6:7" x14ac:dyDescent="0.25">
      <c r="F84" s="4"/>
      <c r="G84" s="4"/>
    </row>
    <row r="85" spans="6:7" x14ac:dyDescent="0.25">
      <c r="F85" s="4"/>
      <c r="G85" s="4"/>
    </row>
    <row r="86" spans="6:7" x14ac:dyDescent="0.25">
      <c r="F86" s="4"/>
      <c r="G86" s="4"/>
    </row>
    <row r="87" spans="6:7" x14ac:dyDescent="0.25">
      <c r="F87" s="4"/>
      <c r="G87" s="4"/>
    </row>
    <row r="88" spans="6:7" x14ac:dyDescent="0.25">
      <c r="F88" s="4"/>
      <c r="G88" s="4"/>
    </row>
    <row r="89" spans="6:7" x14ac:dyDescent="0.25">
      <c r="F89" s="4"/>
      <c r="G89" s="4"/>
    </row>
    <row r="90" spans="6:7" x14ac:dyDescent="0.25">
      <c r="F90" s="4"/>
      <c r="G90" s="4"/>
    </row>
    <row r="91" spans="6:7" x14ac:dyDescent="0.25">
      <c r="F91" s="4"/>
      <c r="G91" s="4"/>
    </row>
    <row r="92" spans="6:7" x14ac:dyDescent="0.25">
      <c r="F92" s="4"/>
      <c r="G92" s="4"/>
    </row>
    <row r="93" spans="6:7" x14ac:dyDescent="0.25">
      <c r="F93" s="4"/>
      <c r="G93" s="4"/>
    </row>
    <row r="94" spans="6:7" x14ac:dyDescent="0.25">
      <c r="F94" s="4"/>
      <c r="G94" s="4"/>
    </row>
    <row r="95" spans="6:7" x14ac:dyDescent="0.25">
      <c r="F95" s="4"/>
      <c r="G95" s="4"/>
    </row>
    <row r="96" spans="6:7" x14ac:dyDescent="0.25">
      <c r="F96" s="4"/>
      <c r="G96" s="4"/>
    </row>
    <row r="97" spans="6:7" x14ac:dyDescent="0.25">
      <c r="F97" s="4"/>
      <c r="G97" s="4"/>
    </row>
    <row r="98" spans="6:7" x14ac:dyDescent="0.25">
      <c r="F98" s="4"/>
      <c r="G98" s="4"/>
    </row>
    <row r="99" spans="6:7" x14ac:dyDescent="0.25">
      <c r="F99" s="4"/>
      <c r="G99" s="4"/>
    </row>
    <row r="100" spans="6:7" x14ac:dyDescent="0.25">
      <c r="F100" s="4"/>
      <c r="G100" s="4"/>
    </row>
    <row r="101" spans="6:7" x14ac:dyDescent="0.25">
      <c r="F101" s="4"/>
      <c r="G101" s="4"/>
    </row>
    <row r="102" spans="6:7" x14ac:dyDescent="0.25">
      <c r="F102" s="4"/>
      <c r="G102" s="4"/>
    </row>
    <row r="103" spans="6:7" x14ac:dyDescent="0.25">
      <c r="F103" s="4"/>
      <c r="G103" s="4"/>
    </row>
    <row r="104" spans="6:7" x14ac:dyDescent="0.25">
      <c r="F104" s="4"/>
      <c r="G104" s="4"/>
    </row>
    <row r="105" spans="6:7" x14ac:dyDescent="0.25">
      <c r="F105" s="4"/>
      <c r="G105" s="4"/>
    </row>
    <row r="106" spans="6:7" x14ac:dyDescent="0.25">
      <c r="F106" s="4"/>
      <c r="G106" s="4"/>
    </row>
    <row r="107" spans="6:7" x14ac:dyDescent="0.25">
      <c r="F107" s="4"/>
      <c r="G107" s="4"/>
    </row>
    <row r="108" spans="6:7" x14ac:dyDescent="0.25">
      <c r="F108" s="4"/>
      <c r="G108" s="4"/>
    </row>
    <row r="109" spans="6:7" x14ac:dyDescent="0.25">
      <c r="F109" s="4"/>
      <c r="G109" s="4"/>
    </row>
    <row r="110" spans="6:7" x14ac:dyDescent="0.25">
      <c r="F110" s="4"/>
      <c r="G110" s="4"/>
    </row>
    <row r="111" spans="6:7" x14ac:dyDescent="0.25">
      <c r="F111" s="4"/>
      <c r="G111" s="4"/>
    </row>
    <row r="112" spans="6:7" x14ac:dyDescent="0.25">
      <c r="F112" s="4"/>
      <c r="G112" s="4"/>
    </row>
    <row r="113" spans="6:7" x14ac:dyDescent="0.25">
      <c r="F113" s="4"/>
      <c r="G113" s="4"/>
    </row>
    <row r="114" spans="6:7" x14ac:dyDescent="0.25">
      <c r="F114" s="4"/>
      <c r="G114" s="4"/>
    </row>
    <row r="115" spans="6:7" x14ac:dyDescent="0.25">
      <c r="F115" s="4"/>
      <c r="G115" s="4"/>
    </row>
    <row r="116" spans="6:7" x14ac:dyDescent="0.25">
      <c r="F116" s="4"/>
      <c r="G116" s="4"/>
    </row>
    <row r="117" spans="6:7" x14ac:dyDescent="0.25">
      <c r="F117" s="4"/>
      <c r="G117" s="4"/>
    </row>
    <row r="118" spans="6:7" x14ac:dyDescent="0.25">
      <c r="F118" s="4"/>
      <c r="G118" s="4"/>
    </row>
    <row r="119" spans="6:7" x14ac:dyDescent="0.25">
      <c r="F119" s="4"/>
      <c r="G119" s="4"/>
    </row>
    <row r="120" spans="6:7" x14ac:dyDescent="0.25">
      <c r="F120" s="4"/>
      <c r="G120" s="4"/>
    </row>
    <row r="121" spans="6:7" x14ac:dyDescent="0.25">
      <c r="F121" s="4"/>
      <c r="G121" s="4"/>
    </row>
    <row r="122" spans="6:7" x14ac:dyDescent="0.25">
      <c r="F122" s="4"/>
      <c r="G122" s="4"/>
    </row>
    <row r="123" spans="6:7" x14ac:dyDescent="0.25">
      <c r="F123" s="4"/>
      <c r="G123" s="4"/>
    </row>
    <row r="124" spans="6:7" x14ac:dyDescent="0.25">
      <c r="F124" s="4"/>
      <c r="G124" s="4"/>
    </row>
    <row r="125" spans="6:7" x14ac:dyDescent="0.25">
      <c r="F125" s="4"/>
      <c r="G125" s="4"/>
    </row>
    <row r="126" spans="6:7" x14ac:dyDescent="0.25">
      <c r="F126" s="4"/>
      <c r="G126" s="4"/>
    </row>
    <row r="127" spans="6:7" x14ac:dyDescent="0.25">
      <c r="F127" s="4"/>
      <c r="G127" s="4"/>
    </row>
    <row r="128" spans="6:7" x14ac:dyDescent="0.25">
      <c r="F128" s="4"/>
      <c r="G128" s="4"/>
    </row>
    <row r="129" spans="6:7" x14ac:dyDescent="0.25">
      <c r="F129" s="4"/>
      <c r="G129" s="4"/>
    </row>
    <row r="130" spans="6:7" x14ac:dyDescent="0.25">
      <c r="F130" s="4"/>
      <c r="G130" s="4"/>
    </row>
    <row r="131" spans="6:7" x14ac:dyDescent="0.25">
      <c r="F131" s="4"/>
      <c r="G131" s="4"/>
    </row>
    <row r="132" spans="6:7" x14ac:dyDescent="0.25">
      <c r="F132" s="4"/>
      <c r="G132" s="4"/>
    </row>
    <row r="133" spans="6:7" x14ac:dyDescent="0.25">
      <c r="F133" s="4"/>
      <c r="G133" s="4"/>
    </row>
    <row r="134" spans="6:7" x14ac:dyDescent="0.25">
      <c r="F134" s="4"/>
      <c r="G134" s="4"/>
    </row>
    <row r="135" spans="6:7" x14ac:dyDescent="0.25">
      <c r="F135" s="4"/>
      <c r="G135" s="4"/>
    </row>
    <row r="136" spans="6:7" x14ac:dyDescent="0.25">
      <c r="F136" s="4"/>
      <c r="G136" s="4"/>
    </row>
    <row r="137" spans="6:7" x14ac:dyDescent="0.25">
      <c r="F137" s="4"/>
      <c r="G137" s="4"/>
    </row>
    <row r="138" spans="6:7" x14ac:dyDescent="0.25">
      <c r="F138" s="4"/>
      <c r="G138" s="4"/>
    </row>
    <row r="139" spans="6:7" x14ac:dyDescent="0.25">
      <c r="F139" s="4"/>
      <c r="G139" s="4"/>
    </row>
    <row r="140" spans="6:7" x14ac:dyDescent="0.25">
      <c r="F140" s="4"/>
      <c r="G140" s="4"/>
    </row>
    <row r="141" spans="6:7" x14ac:dyDescent="0.25">
      <c r="F141" s="4"/>
      <c r="G141" s="4"/>
    </row>
    <row r="142" spans="6:7" x14ac:dyDescent="0.25">
      <c r="F142" s="4"/>
      <c r="G142" s="4"/>
    </row>
    <row r="143" spans="6:7" x14ac:dyDescent="0.25">
      <c r="F143" s="4"/>
      <c r="G143" s="4"/>
    </row>
    <row r="144" spans="6:7" x14ac:dyDescent="0.25">
      <c r="F144" s="4"/>
      <c r="G144" s="4"/>
    </row>
    <row r="145" spans="6:7" x14ac:dyDescent="0.25">
      <c r="F145" s="4"/>
      <c r="G145" s="4"/>
    </row>
    <row r="146" spans="6:7" x14ac:dyDescent="0.25">
      <c r="F146" s="4"/>
      <c r="G146" s="4"/>
    </row>
    <row r="147" spans="6:7" x14ac:dyDescent="0.25">
      <c r="F147" s="4"/>
      <c r="G147" s="4"/>
    </row>
    <row r="148" spans="6:7" x14ac:dyDescent="0.25">
      <c r="F148" s="4"/>
      <c r="G148" s="4"/>
    </row>
    <row r="149" spans="6:7" x14ac:dyDescent="0.25">
      <c r="F149" s="4"/>
      <c r="G149" s="4"/>
    </row>
    <row r="150" spans="6:7" x14ac:dyDescent="0.25">
      <c r="F150" s="4"/>
      <c r="G150" s="4"/>
    </row>
    <row r="151" spans="6:7" x14ac:dyDescent="0.25">
      <c r="F151" s="4"/>
      <c r="G151" s="4"/>
    </row>
    <row r="152" spans="6:7" x14ac:dyDescent="0.25">
      <c r="F152" s="4"/>
      <c r="G152" s="4"/>
    </row>
    <row r="153" spans="6:7" x14ac:dyDescent="0.25">
      <c r="F153" s="4"/>
      <c r="G153" s="4"/>
    </row>
    <row r="154" spans="6:7" x14ac:dyDescent="0.25">
      <c r="F154" s="4"/>
      <c r="G154" s="4"/>
    </row>
    <row r="155" spans="6:7" x14ac:dyDescent="0.25">
      <c r="F155" s="4"/>
      <c r="G155" s="4"/>
    </row>
    <row r="156" spans="6:7" x14ac:dyDescent="0.25">
      <c r="F156" s="4"/>
      <c r="G156" s="4"/>
    </row>
    <row r="157" spans="6:7" x14ac:dyDescent="0.25">
      <c r="F157" s="4"/>
      <c r="G157" s="4"/>
    </row>
    <row r="158" spans="6:7" x14ac:dyDescent="0.25">
      <c r="F158" s="4"/>
      <c r="G158" s="4"/>
    </row>
    <row r="159" spans="6:7" x14ac:dyDescent="0.25">
      <c r="F159" s="4"/>
      <c r="G159" s="4"/>
    </row>
    <row r="160" spans="6:7" x14ac:dyDescent="0.25">
      <c r="F160" s="4"/>
      <c r="G160" s="4"/>
    </row>
    <row r="161" spans="6:7" x14ac:dyDescent="0.25">
      <c r="F161" s="4"/>
      <c r="G161" s="4"/>
    </row>
    <row r="162" spans="6:7" x14ac:dyDescent="0.25">
      <c r="F162" s="4"/>
      <c r="G162" s="4"/>
    </row>
    <row r="163" spans="6:7" x14ac:dyDescent="0.25">
      <c r="F163" s="4"/>
      <c r="G163" s="4"/>
    </row>
    <row r="164" spans="6:7" x14ac:dyDescent="0.25">
      <c r="F164" s="4"/>
      <c r="G164" s="4"/>
    </row>
    <row r="165" spans="6:7" x14ac:dyDescent="0.25">
      <c r="F165" s="4"/>
      <c r="G165" s="4"/>
    </row>
    <row r="166" spans="6:7" x14ac:dyDescent="0.25">
      <c r="F166" s="4"/>
      <c r="G166" s="4"/>
    </row>
    <row r="167" spans="6:7" x14ac:dyDescent="0.25">
      <c r="F167" s="4"/>
      <c r="G167" s="4"/>
    </row>
    <row r="168" spans="6:7" x14ac:dyDescent="0.25">
      <c r="F168" s="4"/>
      <c r="G168" s="4"/>
    </row>
    <row r="169" spans="6:7" x14ac:dyDescent="0.25">
      <c r="F169" s="4"/>
      <c r="G169" s="4"/>
    </row>
    <row r="170" spans="6:7" x14ac:dyDescent="0.25">
      <c r="F170" s="4"/>
      <c r="G170" s="4"/>
    </row>
    <row r="171" spans="6:7" x14ac:dyDescent="0.25">
      <c r="F171" s="4"/>
      <c r="G171" s="4"/>
    </row>
    <row r="172" spans="6:7" x14ac:dyDescent="0.25">
      <c r="F172" s="4"/>
      <c r="G172" s="4"/>
    </row>
    <row r="173" spans="6:7" x14ac:dyDescent="0.25">
      <c r="F173" s="4"/>
      <c r="G173" s="4"/>
    </row>
    <row r="174" spans="6:7" x14ac:dyDescent="0.25">
      <c r="F174" s="4"/>
      <c r="G174" s="4"/>
    </row>
    <row r="175" spans="6:7" x14ac:dyDescent="0.25">
      <c r="F175" s="4"/>
      <c r="G175" s="4"/>
    </row>
    <row r="176" spans="6:7" x14ac:dyDescent="0.25">
      <c r="F176" s="4"/>
      <c r="G176" s="4"/>
    </row>
    <row r="177" spans="6:7" x14ac:dyDescent="0.25">
      <c r="F177" s="4"/>
      <c r="G177" s="4"/>
    </row>
    <row r="178" spans="6:7" x14ac:dyDescent="0.25">
      <c r="F178" s="4"/>
      <c r="G178" s="4"/>
    </row>
    <row r="179" spans="6:7" x14ac:dyDescent="0.25">
      <c r="F179" s="4"/>
      <c r="G179" s="4"/>
    </row>
    <row r="180" spans="6:7" x14ac:dyDescent="0.25">
      <c r="F180" s="4"/>
      <c r="G180" s="4"/>
    </row>
    <row r="181" spans="6:7" x14ac:dyDescent="0.25">
      <c r="F181" s="4"/>
      <c r="G181" s="4"/>
    </row>
    <row r="182" spans="6:7" x14ac:dyDescent="0.25">
      <c r="F182" s="4"/>
      <c r="G182" s="4"/>
    </row>
    <row r="183" spans="6:7" x14ac:dyDescent="0.25">
      <c r="F183" s="4"/>
      <c r="G183" s="4"/>
    </row>
    <row r="184" spans="6:7" x14ac:dyDescent="0.25">
      <c r="F184" s="4"/>
      <c r="G184" s="4"/>
    </row>
    <row r="185" spans="6:7" x14ac:dyDescent="0.25">
      <c r="F185" s="4"/>
      <c r="G185" s="4"/>
    </row>
    <row r="186" spans="6:7" x14ac:dyDescent="0.25">
      <c r="F186" s="4"/>
      <c r="G186" s="4"/>
    </row>
    <row r="187" spans="6:7" x14ac:dyDescent="0.25">
      <c r="F187" s="4"/>
      <c r="G187" s="4"/>
    </row>
    <row r="188" spans="6:7" x14ac:dyDescent="0.25">
      <c r="F188" s="4"/>
      <c r="G188" s="4"/>
    </row>
    <row r="189" spans="6:7" x14ac:dyDescent="0.25">
      <c r="F189" s="4"/>
      <c r="G189" s="4"/>
    </row>
    <row r="190" spans="6:7" x14ac:dyDescent="0.25">
      <c r="F190" s="4"/>
      <c r="G190" s="4"/>
    </row>
    <row r="191" spans="6:7" x14ac:dyDescent="0.25">
      <c r="F191" s="4"/>
      <c r="G191" s="4"/>
    </row>
    <row r="192" spans="6:7" x14ac:dyDescent="0.25">
      <c r="F192" s="4"/>
      <c r="G192" s="4"/>
    </row>
    <row r="193" spans="6:7" x14ac:dyDescent="0.25">
      <c r="F193" s="4"/>
      <c r="G193" s="4"/>
    </row>
    <row r="194" spans="6:7" x14ac:dyDescent="0.25">
      <c r="F194" s="4"/>
      <c r="G194" s="4"/>
    </row>
    <row r="195" spans="6:7" x14ac:dyDescent="0.25">
      <c r="F195" s="4"/>
      <c r="G195" s="4"/>
    </row>
    <row r="196" spans="6:7" x14ac:dyDescent="0.25">
      <c r="F196" s="4"/>
      <c r="G196" s="4"/>
    </row>
    <row r="197" spans="6:7" x14ac:dyDescent="0.25">
      <c r="F197" s="4"/>
      <c r="G197" s="4"/>
    </row>
    <row r="198" spans="6:7" x14ac:dyDescent="0.25">
      <c r="F198" s="4"/>
      <c r="G198" s="4"/>
    </row>
    <row r="199" spans="6:7" x14ac:dyDescent="0.25">
      <c r="F199" s="4"/>
      <c r="G199" s="4"/>
    </row>
    <row r="200" spans="6:7" x14ac:dyDescent="0.25">
      <c r="F200" s="4"/>
      <c r="G200" s="4"/>
    </row>
    <row r="201" spans="6:7" x14ac:dyDescent="0.25">
      <c r="F201" s="4"/>
      <c r="G201" s="4"/>
    </row>
    <row r="202" spans="6:7" x14ac:dyDescent="0.25">
      <c r="F202" s="4"/>
      <c r="G202" s="4"/>
    </row>
    <row r="203" spans="6:7" x14ac:dyDescent="0.25">
      <c r="F203" s="4"/>
      <c r="G203" s="4"/>
    </row>
    <row r="204" spans="6:7" x14ac:dyDescent="0.25">
      <c r="F204" s="4"/>
      <c r="G204" s="4"/>
    </row>
    <row r="205" spans="6:7" x14ac:dyDescent="0.25">
      <c r="F205" s="4"/>
      <c r="G205" s="4"/>
    </row>
    <row r="206" spans="6:7" x14ac:dyDescent="0.25">
      <c r="F206" s="4"/>
      <c r="G206" s="4"/>
    </row>
    <row r="207" spans="6:7" x14ac:dyDescent="0.25">
      <c r="F207" s="4"/>
      <c r="G207" s="4"/>
    </row>
    <row r="208" spans="6:7" x14ac:dyDescent="0.25">
      <c r="F208" s="4"/>
      <c r="G208" s="4"/>
    </row>
    <row r="209" spans="6:7" x14ac:dyDescent="0.25">
      <c r="F209" s="4"/>
      <c r="G209" s="4"/>
    </row>
    <row r="210" spans="6:7" x14ac:dyDescent="0.25">
      <c r="F210" s="4"/>
      <c r="G210" s="4"/>
    </row>
    <row r="211" spans="6:7" x14ac:dyDescent="0.25">
      <c r="F211" s="4"/>
      <c r="G211" s="4"/>
    </row>
    <row r="212" spans="6:7" x14ac:dyDescent="0.25">
      <c r="F212" s="4"/>
      <c r="G212" s="4"/>
    </row>
    <row r="213" spans="6:7" x14ac:dyDescent="0.25">
      <c r="F213" s="4"/>
      <c r="G213" s="4"/>
    </row>
    <row r="214" spans="6:7" x14ac:dyDescent="0.25">
      <c r="F214" s="4"/>
      <c r="G214" s="4"/>
    </row>
    <row r="215" spans="6:7" x14ac:dyDescent="0.25">
      <c r="F215" s="4"/>
      <c r="G215" s="4"/>
    </row>
    <row r="216" spans="6:7" x14ac:dyDescent="0.25">
      <c r="F216" s="4"/>
      <c r="G216" s="4"/>
    </row>
    <row r="217" spans="6:7" x14ac:dyDescent="0.25">
      <c r="F217" s="4"/>
      <c r="G217" s="4"/>
    </row>
    <row r="218" spans="6:7" x14ac:dyDescent="0.25">
      <c r="F218" s="4"/>
      <c r="G218" s="4"/>
    </row>
    <row r="219" spans="6:7" x14ac:dyDescent="0.25">
      <c r="F219" s="4"/>
      <c r="G219" s="4"/>
    </row>
    <row r="220" spans="6:7" x14ac:dyDescent="0.25">
      <c r="F220" s="4"/>
      <c r="G220" s="4"/>
    </row>
    <row r="221" spans="6:7" x14ac:dyDescent="0.25">
      <c r="F221" s="4"/>
      <c r="G221" s="4"/>
    </row>
    <row r="222" spans="6:7" x14ac:dyDescent="0.25">
      <c r="F222" s="4"/>
      <c r="G222" s="4"/>
    </row>
    <row r="223" spans="6:7" x14ac:dyDescent="0.25">
      <c r="F223" s="4"/>
      <c r="G223" s="4"/>
    </row>
    <row r="224" spans="6:7" x14ac:dyDescent="0.25">
      <c r="F224" s="4"/>
      <c r="G224" s="4"/>
    </row>
    <row r="225" spans="6:7" x14ac:dyDescent="0.25">
      <c r="F225" s="4"/>
      <c r="G225" s="4"/>
    </row>
    <row r="226" spans="6:7" x14ac:dyDescent="0.25">
      <c r="F226" s="4"/>
      <c r="G226" s="4"/>
    </row>
    <row r="227" spans="6:7" x14ac:dyDescent="0.25">
      <c r="F227" s="4"/>
      <c r="G227" s="4"/>
    </row>
    <row r="228" spans="6:7" x14ac:dyDescent="0.25">
      <c r="F228" s="4"/>
      <c r="G228" s="4"/>
    </row>
    <row r="229" spans="6:7" x14ac:dyDescent="0.25">
      <c r="F229" s="4"/>
      <c r="G229" s="4"/>
    </row>
    <row r="230" spans="6:7" x14ac:dyDescent="0.25">
      <c r="F230" s="4"/>
      <c r="G230" s="4"/>
    </row>
    <row r="231" spans="6:7" x14ac:dyDescent="0.25">
      <c r="F231" s="4"/>
      <c r="G231" s="4"/>
    </row>
    <row r="232" spans="6:7" x14ac:dyDescent="0.25">
      <c r="F232" s="4"/>
      <c r="G232" s="4"/>
    </row>
    <row r="233" spans="6:7" x14ac:dyDescent="0.25">
      <c r="F233" s="4"/>
      <c r="G233" s="4"/>
    </row>
    <row r="234" spans="6:7" x14ac:dyDescent="0.25">
      <c r="F234" s="4"/>
      <c r="G234" s="4"/>
    </row>
    <row r="235" spans="6:7" x14ac:dyDescent="0.25">
      <c r="F235" s="4"/>
      <c r="G235" s="4"/>
    </row>
    <row r="236" spans="6:7" x14ac:dyDescent="0.25">
      <c r="F236" s="4"/>
      <c r="G236" s="4"/>
    </row>
    <row r="237" spans="6:7" x14ac:dyDescent="0.25">
      <c r="F237" s="4"/>
      <c r="G237" s="4"/>
    </row>
    <row r="238" spans="6:7" x14ac:dyDescent="0.25">
      <c r="F238" s="4"/>
      <c r="G238" s="4"/>
    </row>
    <row r="239" spans="6:7" x14ac:dyDescent="0.25">
      <c r="F239" s="4"/>
      <c r="G239" s="4"/>
    </row>
    <row r="240" spans="6:7" x14ac:dyDescent="0.25">
      <c r="F240" s="4"/>
      <c r="G240" s="4"/>
    </row>
    <row r="241" spans="6:7" x14ac:dyDescent="0.25">
      <c r="F241" s="4"/>
      <c r="G241" s="4"/>
    </row>
    <row r="242" spans="6:7" x14ac:dyDescent="0.25">
      <c r="F242" s="4"/>
      <c r="G242" s="4"/>
    </row>
    <row r="243" spans="6:7" x14ac:dyDescent="0.25">
      <c r="F243" s="4"/>
      <c r="G243" s="4"/>
    </row>
    <row r="244" spans="6:7" x14ac:dyDescent="0.25">
      <c r="F244" s="4"/>
      <c r="G244" s="4"/>
    </row>
    <row r="245" spans="6:7" x14ac:dyDescent="0.25">
      <c r="F245" s="4"/>
      <c r="G245" s="4"/>
    </row>
    <row r="246" spans="6:7" x14ac:dyDescent="0.25">
      <c r="F246" s="4"/>
      <c r="G246" s="4"/>
    </row>
    <row r="247" spans="6:7" x14ac:dyDescent="0.25">
      <c r="F247" s="4"/>
      <c r="G247" s="4"/>
    </row>
    <row r="248" spans="6:7" x14ac:dyDescent="0.25">
      <c r="F248" s="4"/>
      <c r="G248" s="4"/>
    </row>
    <row r="249" spans="6:7" x14ac:dyDescent="0.25">
      <c r="F249" s="4"/>
      <c r="G249" s="4"/>
    </row>
    <row r="250" spans="6:7" x14ac:dyDescent="0.25">
      <c r="F250" s="4"/>
      <c r="G250" s="4"/>
    </row>
    <row r="251" spans="6:7" x14ac:dyDescent="0.25">
      <c r="F251" s="4"/>
      <c r="G251" s="4"/>
    </row>
    <row r="252" spans="6:7" x14ac:dyDescent="0.25">
      <c r="F252" s="4"/>
      <c r="G252" s="4"/>
    </row>
    <row r="253" spans="6:7" x14ac:dyDescent="0.25">
      <c r="F253" s="4"/>
      <c r="G253" s="4"/>
    </row>
    <row r="254" spans="6:7" x14ac:dyDescent="0.25">
      <c r="F254" s="4"/>
      <c r="G254" s="4"/>
    </row>
    <row r="255" spans="6:7" x14ac:dyDescent="0.25">
      <c r="F255" s="4"/>
      <c r="G255" s="4"/>
    </row>
    <row r="256" spans="6:7" x14ac:dyDescent="0.25">
      <c r="F256" s="4"/>
      <c r="G256" s="4"/>
    </row>
    <row r="257" spans="6:7" x14ac:dyDescent="0.25">
      <c r="F257" s="4"/>
      <c r="G257" s="4"/>
    </row>
    <row r="258" spans="6:7" x14ac:dyDescent="0.25">
      <c r="F258" s="4"/>
      <c r="G258" s="4"/>
    </row>
    <row r="259" spans="6:7" x14ac:dyDescent="0.25">
      <c r="F259" s="4"/>
      <c r="G259" s="4"/>
    </row>
    <row r="260" spans="6:7" x14ac:dyDescent="0.25">
      <c r="F260" s="4"/>
      <c r="G260" s="4"/>
    </row>
    <row r="261" spans="6:7" x14ac:dyDescent="0.25">
      <c r="F261" s="4"/>
      <c r="G261" s="4"/>
    </row>
    <row r="262" spans="6:7" x14ac:dyDescent="0.25">
      <c r="F262" s="4"/>
      <c r="G262" s="4"/>
    </row>
    <row r="263" spans="6:7" x14ac:dyDescent="0.25">
      <c r="F263" s="4"/>
      <c r="G263" s="4"/>
    </row>
    <row r="264" spans="6:7" x14ac:dyDescent="0.25">
      <c r="F264" s="4"/>
      <c r="G264" s="4"/>
    </row>
    <row r="265" spans="6:7" x14ac:dyDescent="0.25">
      <c r="F265" s="4"/>
      <c r="G265" s="4"/>
    </row>
    <row r="266" spans="6:7" x14ac:dyDescent="0.25">
      <c r="F266" s="4"/>
      <c r="G266" s="4"/>
    </row>
    <row r="267" spans="6:7" x14ac:dyDescent="0.25">
      <c r="F267" s="4"/>
      <c r="G267" s="4"/>
    </row>
    <row r="268" spans="6:7" x14ac:dyDescent="0.25">
      <c r="F268" s="4"/>
      <c r="G268" s="4"/>
    </row>
    <row r="269" spans="6:7" x14ac:dyDescent="0.25">
      <c r="F269" s="4"/>
      <c r="G269" s="4"/>
    </row>
    <row r="270" spans="6:7" x14ac:dyDescent="0.25">
      <c r="F270" s="4"/>
      <c r="G270" s="4"/>
    </row>
    <row r="271" spans="6:7" x14ac:dyDescent="0.25">
      <c r="F271" s="4"/>
      <c r="G271" s="4"/>
    </row>
    <row r="272" spans="6:7" x14ac:dyDescent="0.25">
      <c r="F272" s="4"/>
      <c r="G272" s="4"/>
    </row>
    <row r="273" spans="6:7" x14ac:dyDescent="0.25">
      <c r="F273" s="4"/>
      <c r="G273" s="4"/>
    </row>
    <row r="274" spans="6:7" x14ac:dyDescent="0.25">
      <c r="F274" s="4"/>
      <c r="G274" s="4"/>
    </row>
    <row r="275" spans="6:7" x14ac:dyDescent="0.25">
      <c r="F275" s="4"/>
      <c r="G275" s="4"/>
    </row>
    <row r="276" spans="6:7" x14ac:dyDescent="0.25">
      <c r="F276" s="4"/>
      <c r="G276" s="4"/>
    </row>
    <row r="277" spans="6:7" x14ac:dyDescent="0.25">
      <c r="F277" s="4"/>
      <c r="G277" s="4"/>
    </row>
    <row r="278" spans="6:7" x14ac:dyDescent="0.25">
      <c r="F278" s="4"/>
      <c r="G278" s="4"/>
    </row>
    <row r="279" spans="6:7" x14ac:dyDescent="0.25">
      <c r="F279" s="4"/>
      <c r="G279" s="4"/>
    </row>
    <row r="280" spans="6:7" x14ac:dyDescent="0.25">
      <c r="F280" s="4"/>
      <c r="G280" s="4"/>
    </row>
    <row r="281" spans="6:7" x14ac:dyDescent="0.25">
      <c r="F281" s="4"/>
      <c r="G281" s="4"/>
    </row>
    <row r="282" spans="6:7" x14ac:dyDescent="0.25">
      <c r="F282" s="4"/>
      <c r="G282" s="4"/>
    </row>
    <row r="283" spans="6:7" x14ac:dyDescent="0.25">
      <c r="F283" s="4"/>
      <c r="G283" s="4"/>
    </row>
    <row r="284" spans="6:7" x14ac:dyDescent="0.25">
      <c r="F284" s="4"/>
      <c r="G284" s="4"/>
    </row>
    <row r="285" spans="6:7" x14ac:dyDescent="0.25">
      <c r="F285" s="4"/>
      <c r="G285" s="4"/>
    </row>
    <row r="286" spans="6:7" x14ac:dyDescent="0.25">
      <c r="F286" s="4"/>
      <c r="G286" s="4"/>
    </row>
    <row r="287" spans="6:7" x14ac:dyDescent="0.25">
      <c r="F287" s="4"/>
      <c r="G287" s="4"/>
    </row>
    <row r="288" spans="6:7" x14ac:dyDescent="0.25">
      <c r="F288" s="4"/>
      <c r="G288" s="4"/>
    </row>
    <row r="289" spans="6:7" x14ac:dyDescent="0.25">
      <c r="F289" s="4"/>
      <c r="G289" s="4"/>
    </row>
    <row r="290" spans="6:7" x14ac:dyDescent="0.25">
      <c r="F290" s="4"/>
      <c r="G290" s="4"/>
    </row>
    <row r="291" spans="6:7" x14ac:dyDescent="0.25">
      <c r="F291" s="4"/>
      <c r="G291" s="4"/>
    </row>
    <row r="292" spans="6:7" x14ac:dyDescent="0.25">
      <c r="F292" s="4"/>
      <c r="G292" s="4"/>
    </row>
    <row r="293" spans="6:7" x14ac:dyDescent="0.25">
      <c r="F293" s="4"/>
      <c r="G293" s="4"/>
    </row>
    <row r="294" spans="6:7" x14ac:dyDescent="0.25">
      <c r="F294" s="4"/>
      <c r="G294" s="4"/>
    </row>
    <row r="295" spans="6:7" x14ac:dyDescent="0.25">
      <c r="F295" s="4"/>
      <c r="G295" s="4"/>
    </row>
    <row r="296" spans="6:7" x14ac:dyDescent="0.25">
      <c r="F296" s="4"/>
      <c r="G296" s="4"/>
    </row>
    <row r="297" spans="6:7" x14ac:dyDescent="0.25">
      <c r="F297" s="4"/>
      <c r="G297" s="4"/>
    </row>
    <row r="298" spans="6:7" x14ac:dyDescent="0.25">
      <c r="F298" s="4"/>
      <c r="G298" s="4"/>
    </row>
    <row r="299" spans="6:7" x14ac:dyDescent="0.25">
      <c r="F299" s="4"/>
      <c r="G299" s="4"/>
    </row>
    <row r="300" spans="6:7" x14ac:dyDescent="0.25">
      <c r="F300" s="4"/>
      <c r="G300" s="4"/>
    </row>
    <row r="301" spans="6:7" x14ac:dyDescent="0.25">
      <c r="F301" s="4"/>
      <c r="G301" s="4"/>
    </row>
    <row r="302" spans="6:7" x14ac:dyDescent="0.25">
      <c r="F302" s="4"/>
      <c r="G302" s="4"/>
    </row>
    <row r="303" spans="6:7" x14ac:dyDescent="0.25">
      <c r="F303" s="4"/>
      <c r="G303" s="4"/>
    </row>
    <row r="304" spans="6:7" x14ac:dyDescent="0.25">
      <c r="F304" s="4"/>
      <c r="G304" s="4"/>
    </row>
    <row r="305" spans="6:7" x14ac:dyDescent="0.25">
      <c r="F305" s="4"/>
      <c r="G305" s="4"/>
    </row>
    <row r="306" spans="6:7" x14ac:dyDescent="0.25">
      <c r="F306" s="4"/>
      <c r="G306" s="4"/>
    </row>
    <row r="307" spans="6:7" x14ac:dyDescent="0.25">
      <c r="F307" s="4"/>
      <c r="G307" s="4"/>
    </row>
    <row r="308" spans="6:7" x14ac:dyDescent="0.25">
      <c r="F308" s="4"/>
      <c r="G308" s="4"/>
    </row>
    <row r="309" spans="6:7" x14ac:dyDescent="0.25">
      <c r="F309" s="4"/>
      <c r="G309" s="4"/>
    </row>
    <row r="310" spans="6:7" x14ac:dyDescent="0.25">
      <c r="F310" s="4"/>
      <c r="G310" s="4"/>
    </row>
    <row r="311" spans="6:7" x14ac:dyDescent="0.25">
      <c r="F311" s="4"/>
      <c r="G311" s="4"/>
    </row>
    <row r="312" spans="6:7" x14ac:dyDescent="0.25">
      <c r="F312" s="4"/>
      <c r="G312" s="4"/>
    </row>
    <row r="313" spans="6:7" x14ac:dyDescent="0.25">
      <c r="F313" s="4"/>
      <c r="G313" s="4"/>
    </row>
    <row r="314" spans="6:7" x14ac:dyDescent="0.25">
      <c r="F314" s="4"/>
      <c r="G314" s="4"/>
    </row>
    <row r="315" spans="6:7" x14ac:dyDescent="0.25">
      <c r="F315" s="4"/>
      <c r="G315" s="4"/>
    </row>
    <row r="316" spans="6:7" x14ac:dyDescent="0.25">
      <c r="F316" s="4"/>
      <c r="G316" s="4"/>
    </row>
    <row r="317" spans="6:7" x14ac:dyDescent="0.25">
      <c r="F317" s="4"/>
      <c r="G317" s="4"/>
    </row>
    <row r="318" spans="6:7" x14ac:dyDescent="0.25">
      <c r="F318" s="4"/>
      <c r="G318" s="4"/>
    </row>
    <row r="319" spans="6:7" x14ac:dyDescent="0.25">
      <c r="F319" s="4"/>
      <c r="G319" s="4"/>
    </row>
    <row r="320" spans="6:7" x14ac:dyDescent="0.25">
      <c r="F320" s="4"/>
      <c r="G320" s="4"/>
    </row>
    <row r="321" spans="6:7" x14ac:dyDescent="0.25">
      <c r="F321" s="4"/>
      <c r="G321" s="4"/>
    </row>
    <row r="322" spans="6:7" x14ac:dyDescent="0.25">
      <c r="F322" s="4"/>
      <c r="G322" s="4"/>
    </row>
    <row r="323" spans="6:7" x14ac:dyDescent="0.25">
      <c r="F323" s="4"/>
      <c r="G323" s="4"/>
    </row>
    <row r="324" spans="6:7" x14ac:dyDescent="0.25">
      <c r="F324" s="4"/>
      <c r="G324" s="4"/>
    </row>
    <row r="325" spans="6:7" x14ac:dyDescent="0.25">
      <c r="F325" s="4"/>
      <c r="G325" s="4"/>
    </row>
    <row r="326" spans="6:7" x14ac:dyDescent="0.25">
      <c r="F326" s="4"/>
      <c r="G326" s="4"/>
    </row>
    <row r="327" spans="6:7" x14ac:dyDescent="0.25">
      <c r="F327" s="4"/>
      <c r="G327" s="4"/>
    </row>
    <row r="328" spans="6:7" x14ac:dyDescent="0.25">
      <c r="F328" s="4"/>
      <c r="G328" s="4"/>
    </row>
    <row r="329" spans="6:7" x14ac:dyDescent="0.25">
      <c r="F329" s="4"/>
      <c r="G329" s="4"/>
    </row>
    <row r="330" spans="6:7" x14ac:dyDescent="0.25">
      <c r="F330" s="4"/>
      <c r="G330" s="4"/>
    </row>
    <row r="331" spans="6:7" x14ac:dyDescent="0.25">
      <c r="F331" s="4"/>
      <c r="G331" s="4"/>
    </row>
    <row r="332" spans="6:7" x14ac:dyDescent="0.25">
      <c r="F332" s="4"/>
      <c r="G332" s="4"/>
    </row>
    <row r="333" spans="6:7" x14ac:dyDescent="0.25">
      <c r="F333" s="4"/>
      <c r="G333" s="4"/>
    </row>
    <row r="334" spans="6:7" x14ac:dyDescent="0.25">
      <c r="F334" s="4"/>
      <c r="G334" s="4"/>
    </row>
    <row r="335" spans="6:7" x14ac:dyDescent="0.25">
      <c r="F335" s="4"/>
      <c r="G335" s="4"/>
    </row>
    <row r="336" spans="6:7" x14ac:dyDescent="0.25">
      <c r="F336" s="4"/>
      <c r="G336" s="4"/>
    </row>
    <row r="337" spans="6:7" x14ac:dyDescent="0.25">
      <c r="F337" s="4"/>
      <c r="G337" s="4"/>
    </row>
    <row r="338" spans="6:7" x14ac:dyDescent="0.25">
      <c r="F338" s="4"/>
      <c r="G338" s="4"/>
    </row>
    <row r="339" spans="6:7" x14ac:dyDescent="0.25">
      <c r="F339" s="4"/>
      <c r="G339" s="4"/>
    </row>
    <row r="340" spans="6:7" x14ac:dyDescent="0.25">
      <c r="F340" s="4"/>
      <c r="G340" s="4"/>
    </row>
    <row r="341" spans="6:7" x14ac:dyDescent="0.25">
      <c r="F341" s="4"/>
      <c r="G341" s="4"/>
    </row>
    <row r="342" spans="6:7" x14ac:dyDescent="0.25">
      <c r="F342" s="4"/>
      <c r="G342" s="4"/>
    </row>
    <row r="343" spans="6:7" x14ac:dyDescent="0.25">
      <c r="F343" s="4"/>
      <c r="G343" s="4"/>
    </row>
    <row r="344" spans="6:7" x14ac:dyDescent="0.25">
      <c r="F344" s="4"/>
      <c r="G344" s="4"/>
    </row>
    <row r="345" spans="6:7" x14ac:dyDescent="0.25">
      <c r="F345" s="4"/>
      <c r="G345" s="4"/>
    </row>
    <row r="346" spans="6:7" x14ac:dyDescent="0.25">
      <c r="F346" s="4"/>
      <c r="G346" s="4"/>
    </row>
    <row r="347" spans="6:7" x14ac:dyDescent="0.25">
      <c r="F347" s="4"/>
      <c r="G347" s="4"/>
    </row>
    <row r="348" spans="6:7" x14ac:dyDescent="0.25">
      <c r="F348" s="4"/>
      <c r="G348" s="4"/>
    </row>
    <row r="349" spans="6:7" x14ac:dyDescent="0.25">
      <c r="F349" s="4"/>
      <c r="G349" s="4"/>
    </row>
    <row r="350" spans="6:7" x14ac:dyDescent="0.25">
      <c r="F350" s="4"/>
      <c r="G350" s="4"/>
    </row>
    <row r="351" spans="6:7" x14ac:dyDescent="0.25">
      <c r="F351" s="4"/>
      <c r="G351" s="4"/>
    </row>
    <row r="352" spans="6:7" x14ac:dyDescent="0.25">
      <c r="F352" s="4"/>
      <c r="G352" s="4"/>
    </row>
    <row r="353" spans="6:7" x14ac:dyDescent="0.25">
      <c r="F353" s="4"/>
      <c r="G353" s="4"/>
    </row>
    <row r="354" spans="6:7" x14ac:dyDescent="0.25">
      <c r="F354" s="4"/>
      <c r="G354" s="4"/>
    </row>
    <row r="355" spans="6:7" x14ac:dyDescent="0.25">
      <c r="F355" s="4"/>
      <c r="G355" s="4"/>
    </row>
    <row r="356" spans="6:7" x14ac:dyDescent="0.25">
      <c r="F356" s="4"/>
      <c r="G356" s="4"/>
    </row>
    <row r="357" spans="6:7" x14ac:dyDescent="0.25">
      <c r="F357" s="4"/>
      <c r="G357" s="4"/>
    </row>
    <row r="358" spans="6:7" x14ac:dyDescent="0.25">
      <c r="F358" s="4"/>
      <c r="G358" s="4"/>
    </row>
    <row r="359" spans="6:7" x14ac:dyDescent="0.25">
      <c r="F359" s="4"/>
      <c r="G359" s="4"/>
    </row>
    <row r="360" spans="6:7" x14ac:dyDescent="0.25">
      <c r="F360" s="4"/>
      <c r="G360" s="4"/>
    </row>
    <row r="361" spans="6:7" x14ac:dyDescent="0.25">
      <c r="F361" s="4"/>
      <c r="G361" s="4"/>
    </row>
    <row r="362" spans="6:7" x14ac:dyDescent="0.25">
      <c r="F362" s="4"/>
      <c r="G362" s="4"/>
    </row>
    <row r="363" spans="6:7" x14ac:dyDescent="0.25">
      <c r="F363" s="4"/>
      <c r="G363" s="4"/>
    </row>
    <row r="364" spans="6:7" x14ac:dyDescent="0.25">
      <c r="F364" s="4"/>
      <c r="G364" s="4"/>
    </row>
    <row r="365" spans="6:7" x14ac:dyDescent="0.25">
      <c r="F365" s="4"/>
      <c r="G365" s="4"/>
    </row>
    <row r="366" spans="6:7" x14ac:dyDescent="0.25">
      <c r="F366" s="4"/>
      <c r="G366" s="4"/>
    </row>
    <row r="367" spans="6:7" x14ac:dyDescent="0.25">
      <c r="F367" s="4"/>
      <c r="G367" s="4"/>
    </row>
    <row r="368" spans="6:7" x14ac:dyDescent="0.25">
      <c r="F368" s="4"/>
      <c r="G368" s="4"/>
    </row>
    <row r="369" spans="6:7" x14ac:dyDescent="0.25">
      <c r="F369" s="4"/>
      <c r="G369" s="4"/>
    </row>
    <row r="370" spans="6:7" x14ac:dyDescent="0.25">
      <c r="F370" s="4"/>
      <c r="G370" s="4"/>
    </row>
    <row r="371" spans="6:7" x14ac:dyDescent="0.25">
      <c r="F371" s="4"/>
      <c r="G371" s="4"/>
    </row>
    <row r="372" spans="6:7" x14ac:dyDescent="0.25">
      <c r="F372" s="4"/>
      <c r="G372" s="4"/>
    </row>
    <row r="373" spans="6:7" x14ac:dyDescent="0.25">
      <c r="F373" s="4"/>
      <c r="G373" s="4"/>
    </row>
    <row r="374" spans="6:7" x14ac:dyDescent="0.25">
      <c r="F374" s="4"/>
      <c r="G374" s="4"/>
    </row>
    <row r="375" spans="6:7" x14ac:dyDescent="0.25">
      <c r="F375" s="4"/>
      <c r="G375" s="4"/>
    </row>
    <row r="376" spans="6:7" x14ac:dyDescent="0.25">
      <c r="F376" s="4"/>
      <c r="G376" s="4"/>
    </row>
    <row r="377" spans="6:7" x14ac:dyDescent="0.25">
      <c r="F377" s="4"/>
      <c r="G377" s="4"/>
    </row>
    <row r="378" spans="6:7" x14ac:dyDescent="0.25">
      <c r="F378" s="4"/>
      <c r="G378" s="4"/>
    </row>
    <row r="379" spans="6:7" x14ac:dyDescent="0.25">
      <c r="F379" s="4"/>
      <c r="G379" s="4"/>
    </row>
    <row r="380" spans="6:7" x14ac:dyDescent="0.25">
      <c r="F380" s="4"/>
      <c r="G380" s="4"/>
    </row>
    <row r="381" spans="6:7" x14ac:dyDescent="0.25">
      <c r="F381" s="4"/>
      <c r="G381" s="4"/>
    </row>
    <row r="382" spans="6:7" x14ac:dyDescent="0.25">
      <c r="F382" s="4"/>
      <c r="G382" s="4"/>
    </row>
    <row r="383" spans="6:7" x14ac:dyDescent="0.25">
      <c r="F383" s="4"/>
      <c r="G383" s="4"/>
    </row>
    <row r="384" spans="6:7" x14ac:dyDescent="0.25">
      <c r="F384" s="4"/>
      <c r="G384" s="4"/>
    </row>
    <row r="385" spans="6:7" x14ac:dyDescent="0.25">
      <c r="F385" s="4"/>
      <c r="G385" s="4"/>
    </row>
    <row r="386" spans="6:7" x14ac:dyDescent="0.25">
      <c r="F386" s="4"/>
      <c r="G386" s="4"/>
    </row>
    <row r="387" spans="6:7" x14ac:dyDescent="0.25">
      <c r="F387" s="4"/>
      <c r="G387" s="4"/>
    </row>
    <row r="388" spans="6:7" x14ac:dyDescent="0.25">
      <c r="F388" s="4"/>
      <c r="G388" s="4"/>
    </row>
    <row r="389" spans="6:7" x14ac:dyDescent="0.25">
      <c r="F389" s="4"/>
      <c r="G389" s="4"/>
    </row>
    <row r="390" spans="6:7" x14ac:dyDescent="0.25">
      <c r="F390" s="4"/>
      <c r="G390" s="4"/>
    </row>
    <row r="391" spans="6:7" x14ac:dyDescent="0.25">
      <c r="F391" s="4"/>
      <c r="G391" s="4"/>
    </row>
    <row r="392" spans="6:7" x14ac:dyDescent="0.25">
      <c r="F392" s="4"/>
      <c r="G392" s="4"/>
    </row>
    <row r="393" spans="6:7" x14ac:dyDescent="0.25">
      <c r="F393" s="4"/>
      <c r="G393" s="4"/>
    </row>
    <row r="394" spans="6:7" x14ac:dyDescent="0.25">
      <c r="F394" s="4"/>
      <c r="G394" s="4"/>
    </row>
    <row r="395" spans="6:7" x14ac:dyDescent="0.25">
      <c r="F395" s="4"/>
      <c r="G395" s="4"/>
    </row>
    <row r="396" spans="6:7" x14ac:dyDescent="0.25">
      <c r="F396" s="4"/>
      <c r="G396" s="4"/>
    </row>
    <row r="397" spans="6:7" x14ac:dyDescent="0.25">
      <c r="F397" s="4"/>
      <c r="G397" s="4"/>
    </row>
    <row r="398" spans="6:7" x14ac:dyDescent="0.25">
      <c r="F398" s="4"/>
      <c r="G398" s="4"/>
    </row>
    <row r="399" spans="6:7" x14ac:dyDescent="0.25">
      <c r="F399" s="4"/>
      <c r="G399" s="4"/>
    </row>
    <row r="400" spans="6:7" x14ac:dyDescent="0.25">
      <c r="F400" s="4"/>
      <c r="G400" s="4"/>
    </row>
    <row r="401" spans="6:7" x14ac:dyDescent="0.25">
      <c r="F401" s="4"/>
      <c r="G401" s="4"/>
    </row>
    <row r="402" spans="6:7" x14ac:dyDescent="0.25">
      <c r="F402" s="4"/>
      <c r="G402" s="4"/>
    </row>
    <row r="403" spans="6:7" x14ac:dyDescent="0.25">
      <c r="F403" s="4"/>
      <c r="G403" s="4"/>
    </row>
    <row r="404" spans="6:7" x14ac:dyDescent="0.25">
      <c r="F404" s="4"/>
      <c r="G404" s="4"/>
    </row>
    <row r="405" spans="6:7" x14ac:dyDescent="0.25">
      <c r="F405" s="4"/>
      <c r="G405" s="4"/>
    </row>
    <row r="406" spans="6:7" x14ac:dyDescent="0.25">
      <c r="F406" s="4"/>
      <c r="G406" s="4"/>
    </row>
    <row r="407" spans="6:7" x14ac:dyDescent="0.25">
      <c r="F407" s="4"/>
      <c r="G407" s="4"/>
    </row>
    <row r="408" spans="6:7" x14ac:dyDescent="0.25">
      <c r="F408" s="4"/>
      <c r="G408" s="4"/>
    </row>
    <row r="409" spans="6:7" x14ac:dyDescent="0.25">
      <c r="F409" s="4"/>
      <c r="G409" s="4"/>
    </row>
    <row r="410" spans="6:7" x14ac:dyDescent="0.25">
      <c r="F410" s="4"/>
      <c r="G410" s="4"/>
    </row>
    <row r="411" spans="6:7" x14ac:dyDescent="0.25">
      <c r="F411" s="4"/>
      <c r="G411" s="4"/>
    </row>
    <row r="412" spans="6:7" x14ac:dyDescent="0.25">
      <c r="F412" s="4"/>
      <c r="G412" s="4"/>
    </row>
    <row r="413" spans="6:7" x14ac:dyDescent="0.25">
      <c r="F413" s="4"/>
      <c r="G413" s="4"/>
    </row>
    <row r="414" spans="6:7" x14ac:dyDescent="0.25">
      <c r="F414" s="4"/>
      <c r="G414" s="4"/>
    </row>
    <row r="415" spans="6:7" x14ac:dyDescent="0.25">
      <c r="F415" s="4"/>
      <c r="G415" s="4"/>
    </row>
    <row r="416" spans="6:7" x14ac:dyDescent="0.25">
      <c r="F416" s="4"/>
      <c r="G416" s="4"/>
    </row>
    <row r="417" spans="6:7" x14ac:dyDescent="0.25">
      <c r="F417" s="4"/>
      <c r="G417" s="4"/>
    </row>
    <row r="418" spans="6:7" x14ac:dyDescent="0.25">
      <c r="F418" s="4"/>
      <c r="G418" s="4"/>
    </row>
    <row r="419" spans="6:7" x14ac:dyDescent="0.25">
      <c r="F419" s="4"/>
      <c r="G419" s="4"/>
    </row>
    <row r="420" spans="6:7" x14ac:dyDescent="0.25">
      <c r="F420" s="4"/>
      <c r="G420" s="4"/>
    </row>
    <row r="421" spans="6:7" x14ac:dyDescent="0.25">
      <c r="F421" s="4"/>
      <c r="G421" s="4"/>
    </row>
    <row r="422" spans="6:7" x14ac:dyDescent="0.25">
      <c r="F422" s="4"/>
      <c r="G422" s="4"/>
    </row>
    <row r="423" spans="6:7" x14ac:dyDescent="0.25">
      <c r="F423" s="4"/>
      <c r="G423" s="4"/>
    </row>
    <row r="424" spans="6:7" x14ac:dyDescent="0.25">
      <c r="F424" s="4"/>
      <c r="G424" s="4"/>
    </row>
    <row r="425" spans="6:7" x14ac:dyDescent="0.25">
      <c r="F425" s="4"/>
      <c r="G425" s="4"/>
    </row>
  </sheetData>
  <mergeCells count="2">
    <mergeCell ref="F1:G1"/>
    <mergeCell ref="A1:E1"/>
  </mergeCells>
  <phoneticPr fontId="4" type="noConversion"/>
  <pageMargins left="0.59055118110236227" right="0.59055118110236227" top="1.1811023622047245" bottom="1.1811023622047245" header="0.31496062992125984" footer="0.31496062992125984"/>
  <pageSetup paperSize="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33A2-7455-43EE-9176-135FAE5AB653}">
  <sheetPr>
    <pageSetUpPr fitToPage="1"/>
  </sheetPr>
  <dimension ref="A1:H422"/>
  <sheetViews>
    <sheetView workbookViewId="0">
      <pane ySplit="1" topLeftCell="A38" activePane="bottomLeft" state="frozen"/>
      <selection pane="bottomLeft" activeCell="F36" sqref="F36"/>
    </sheetView>
  </sheetViews>
  <sheetFormatPr defaultRowHeight="15" x14ac:dyDescent="0.25"/>
  <cols>
    <col min="2" max="2" width="13.28515625" customWidth="1"/>
    <col min="3" max="3" width="14.28515625" customWidth="1"/>
    <col min="4" max="4" width="11" style="2" bestFit="1" customWidth="1"/>
    <col min="5" max="5" width="84.42578125" customWidth="1"/>
    <col min="6" max="6" width="19.85546875" style="75" bestFit="1" customWidth="1"/>
    <col min="7" max="7" width="15.85546875" customWidth="1"/>
  </cols>
  <sheetData>
    <row r="1" spans="1:7" s="3" customFormat="1" ht="27.75" customHeight="1" thickBot="1" x14ac:dyDescent="0.3">
      <c r="A1" s="281" t="s">
        <v>73</v>
      </c>
      <c r="B1" s="282"/>
      <c r="C1" s="282"/>
      <c r="D1" s="282"/>
      <c r="E1" s="283"/>
      <c r="F1" s="275" t="s">
        <v>277</v>
      </c>
      <c r="G1" s="276"/>
    </row>
    <row r="2" spans="1:7" s="1" customFormat="1" ht="75" x14ac:dyDescent="0.25">
      <c r="A2" s="256" t="s">
        <v>414</v>
      </c>
      <c r="B2" s="257" t="s">
        <v>0</v>
      </c>
      <c r="C2" s="257" t="s">
        <v>1</v>
      </c>
      <c r="D2" s="257" t="s">
        <v>2</v>
      </c>
      <c r="E2" s="258" t="s">
        <v>555</v>
      </c>
      <c r="F2" s="259" t="s">
        <v>3</v>
      </c>
      <c r="G2" s="255" t="s">
        <v>4</v>
      </c>
    </row>
    <row r="3" spans="1:7" s="5" customFormat="1" ht="18" customHeight="1" x14ac:dyDescent="0.25">
      <c r="A3" s="225" t="s">
        <v>583</v>
      </c>
      <c r="B3" s="27" t="s">
        <v>212</v>
      </c>
      <c r="C3" s="6" t="s">
        <v>376</v>
      </c>
      <c r="D3" s="7">
        <v>18</v>
      </c>
      <c r="E3" s="54" t="s">
        <v>231</v>
      </c>
      <c r="F3" s="42">
        <f>2.556</f>
        <v>2.556</v>
      </c>
      <c r="G3" s="44">
        <f t="shared" ref="G3:G57" si="0">ROUND((+F3*D3),2)</f>
        <v>46.01</v>
      </c>
    </row>
    <row r="4" spans="1:7" ht="18" customHeight="1" x14ac:dyDescent="0.25">
      <c r="A4" s="225" t="s">
        <v>417</v>
      </c>
      <c r="B4" s="27" t="s">
        <v>202</v>
      </c>
      <c r="C4" s="27"/>
      <c r="D4" s="7">
        <v>8</v>
      </c>
      <c r="E4" s="74" t="s">
        <v>378</v>
      </c>
      <c r="F4" s="42">
        <v>4.8</v>
      </c>
      <c r="G4" s="44">
        <f t="shared" si="0"/>
        <v>38.4</v>
      </c>
    </row>
    <row r="5" spans="1:7" ht="18" customHeight="1" x14ac:dyDescent="0.25">
      <c r="A5" s="225">
        <v>123016</v>
      </c>
      <c r="B5" s="27" t="s">
        <v>201</v>
      </c>
      <c r="C5" s="27"/>
      <c r="D5" s="7">
        <v>60</v>
      </c>
      <c r="E5" s="74" t="s">
        <v>410</v>
      </c>
      <c r="F5" s="42">
        <v>0.93</v>
      </c>
      <c r="G5" s="44">
        <f t="shared" si="0"/>
        <v>55.8</v>
      </c>
    </row>
    <row r="6" spans="1:7" ht="18" customHeight="1" x14ac:dyDescent="0.25">
      <c r="A6" s="225" t="s">
        <v>584</v>
      </c>
      <c r="B6" s="27" t="s">
        <v>212</v>
      </c>
      <c r="C6" s="27" t="s">
        <v>223</v>
      </c>
      <c r="D6" s="7">
        <v>3</v>
      </c>
      <c r="E6" s="54" t="s">
        <v>232</v>
      </c>
      <c r="F6" s="42">
        <v>17.64</v>
      </c>
      <c r="G6" s="44">
        <f t="shared" si="0"/>
        <v>52.92</v>
      </c>
    </row>
    <row r="7" spans="1:7" ht="18" customHeight="1" x14ac:dyDescent="0.25">
      <c r="A7" s="225" t="s">
        <v>585</v>
      </c>
      <c r="B7" s="27" t="s">
        <v>212</v>
      </c>
      <c r="C7" s="27" t="s">
        <v>203</v>
      </c>
      <c r="D7" s="7">
        <v>3</v>
      </c>
      <c r="E7" s="74" t="s">
        <v>267</v>
      </c>
      <c r="F7" s="42">
        <v>15.95</v>
      </c>
      <c r="G7" s="44">
        <f t="shared" si="0"/>
        <v>47.85</v>
      </c>
    </row>
    <row r="8" spans="1:7" ht="18" customHeight="1" x14ac:dyDescent="0.25">
      <c r="A8" s="225" t="s">
        <v>441</v>
      </c>
      <c r="B8" s="27" t="s">
        <v>212</v>
      </c>
      <c r="C8" s="27" t="s">
        <v>204</v>
      </c>
      <c r="D8" s="7">
        <v>3</v>
      </c>
      <c r="E8" s="74" t="s">
        <v>268</v>
      </c>
      <c r="F8" s="42">
        <v>10.545</v>
      </c>
      <c r="G8" s="44">
        <f t="shared" si="0"/>
        <v>31.64</v>
      </c>
    </row>
    <row r="9" spans="1:7" ht="18" customHeight="1" x14ac:dyDescent="0.25">
      <c r="A9" s="225" t="s">
        <v>586</v>
      </c>
      <c r="B9" s="27" t="s">
        <v>212</v>
      </c>
      <c r="C9" s="27" t="s">
        <v>205</v>
      </c>
      <c r="D9" s="7">
        <v>3</v>
      </c>
      <c r="E9" s="74" t="s">
        <v>269</v>
      </c>
      <c r="F9" s="42">
        <v>24.82</v>
      </c>
      <c r="G9" s="44">
        <f t="shared" si="0"/>
        <v>74.459999999999994</v>
      </c>
    </row>
    <row r="10" spans="1:7" ht="18" customHeight="1" x14ac:dyDescent="0.25">
      <c r="A10" s="225" t="s">
        <v>440</v>
      </c>
      <c r="B10" s="27" t="s">
        <v>212</v>
      </c>
      <c r="C10" s="27" t="s">
        <v>206</v>
      </c>
      <c r="D10" s="7">
        <v>6</v>
      </c>
      <c r="E10" s="74" t="s">
        <v>270</v>
      </c>
      <c r="F10" s="42">
        <v>11.377000000000001</v>
      </c>
      <c r="G10" s="44">
        <f t="shared" si="0"/>
        <v>68.260000000000005</v>
      </c>
    </row>
    <row r="11" spans="1:7" ht="18" customHeight="1" x14ac:dyDescent="0.25">
      <c r="A11" s="225" t="s">
        <v>587</v>
      </c>
      <c r="B11" s="27" t="s">
        <v>212</v>
      </c>
      <c r="C11" s="27" t="s">
        <v>207</v>
      </c>
      <c r="D11" s="7">
        <v>3</v>
      </c>
      <c r="E11" s="74" t="s">
        <v>208</v>
      </c>
      <c r="F11" s="42">
        <v>41.65</v>
      </c>
      <c r="G11" s="44">
        <f t="shared" si="0"/>
        <v>124.95</v>
      </c>
    </row>
    <row r="12" spans="1:7" ht="18" customHeight="1" x14ac:dyDescent="0.25">
      <c r="A12" s="226" t="s">
        <v>588</v>
      </c>
      <c r="B12" s="27" t="s">
        <v>212</v>
      </c>
      <c r="C12" s="6" t="s">
        <v>209</v>
      </c>
      <c r="D12" s="7">
        <v>2</v>
      </c>
      <c r="E12" s="54" t="s">
        <v>233</v>
      </c>
      <c r="F12" s="43">
        <f>0.324*12</f>
        <v>3.8879999999999999</v>
      </c>
      <c r="G12" s="44">
        <f t="shared" si="0"/>
        <v>7.78</v>
      </c>
    </row>
    <row r="13" spans="1:7" ht="18" customHeight="1" x14ac:dyDescent="0.25">
      <c r="A13" s="226" t="s">
        <v>589</v>
      </c>
      <c r="B13" s="27" t="s">
        <v>212</v>
      </c>
      <c r="C13" s="6" t="s">
        <v>209</v>
      </c>
      <c r="D13" s="7">
        <v>2</v>
      </c>
      <c r="E13" s="54" t="s">
        <v>234</v>
      </c>
      <c r="F13" s="43">
        <f t="shared" ref="F13:F16" si="1">0.324*12</f>
        <v>3.8879999999999999</v>
      </c>
      <c r="G13" s="44">
        <f t="shared" si="0"/>
        <v>7.78</v>
      </c>
    </row>
    <row r="14" spans="1:7" ht="18" customHeight="1" x14ac:dyDescent="0.25">
      <c r="A14" s="226" t="s">
        <v>590</v>
      </c>
      <c r="B14" s="27" t="s">
        <v>212</v>
      </c>
      <c r="C14" s="6" t="s">
        <v>209</v>
      </c>
      <c r="D14" s="7">
        <v>2</v>
      </c>
      <c r="E14" s="54" t="s">
        <v>235</v>
      </c>
      <c r="F14" s="43">
        <f t="shared" si="1"/>
        <v>3.8879999999999999</v>
      </c>
      <c r="G14" s="44">
        <f t="shared" si="0"/>
        <v>7.78</v>
      </c>
    </row>
    <row r="15" spans="1:7" ht="18" customHeight="1" x14ac:dyDescent="0.25">
      <c r="A15" s="226" t="s">
        <v>442</v>
      </c>
      <c r="B15" s="27" t="s">
        <v>212</v>
      </c>
      <c r="C15" s="6" t="s">
        <v>209</v>
      </c>
      <c r="D15" s="7">
        <v>2</v>
      </c>
      <c r="E15" s="54" t="s">
        <v>236</v>
      </c>
      <c r="F15" s="43">
        <f t="shared" si="1"/>
        <v>3.8879999999999999</v>
      </c>
      <c r="G15" s="44">
        <f t="shared" si="0"/>
        <v>7.78</v>
      </c>
    </row>
    <row r="16" spans="1:7" ht="18" customHeight="1" x14ac:dyDescent="0.25">
      <c r="A16" s="226" t="s">
        <v>591</v>
      </c>
      <c r="B16" s="27" t="s">
        <v>212</v>
      </c>
      <c r="C16" s="6" t="s">
        <v>209</v>
      </c>
      <c r="D16" s="7">
        <v>2</v>
      </c>
      <c r="E16" s="54" t="s">
        <v>237</v>
      </c>
      <c r="F16" s="43">
        <f t="shared" si="1"/>
        <v>3.8879999999999999</v>
      </c>
      <c r="G16" s="44">
        <f t="shared" si="0"/>
        <v>7.78</v>
      </c>
    </row>
    <row r="17" spans="1:7" s="3" customFormat="1" ht="18" customHeight="1" x14ac:dyDescent="0.25">
      <c r="A17" s="225" t="s">
        <v>614</v>
      </c>
      <c r="B17" s="151" t="s">
        <v>201</v>
      </c>
      <c r="C17" s="151" t="s">
        <v>411</v>
      </c>
      <c r="D17" s="51">
        <v>12</v>
      </c>
      <c r="E17" s="152" t="s">
        <v>613</v>
      </c>
      <c r="F17" s="153">
        <f>1.09</f>
        <v>1.0900000000000001</v>
      </c>
      <c r="G17" s="44">
        <f t="shared" si="0"/>
        <v>13.08</v>
      </c>
    </row>
    <row r="18" spans="1:7" ht="18" customHeight="1" x14ac:dyDescent="0.25">
      <c r="A18" s="225" t="s">
        <v>592</v>
      </c>
      <c r="B18" s="27" t="s">
        <v>212</v>
      </c>
      <c r="C18" s="6" t="s">
        <v>224</v>
      </c>
      <c r="D18" s="7">
        <v>12</v>
      </c>
      <c r="E18" s="54" t="s">
        <v>271</v>
      </c>
      <c r="F18" s="42">
        <v>2.15</v>
      </c>
      <c r="G18" s="44">
        <f t="shared" si="0"/>
        <v>25.8</v>
      </c>
    </row>
    <row r="19" spans="1:7" ht="18" customHeight="1" x14ac:dyDescent="0.25">
      <c r="A19" s="225" t="s">
        <v>593</v>
      </c>
      <c r="B19" s="6" t="s">
        <v>202</v>
      </c>
      <c r="C19" s="6"/>
      <c r="D19" s="7">
        <v>6</v>
      </c>
      <c r="E19" s="54" t="s">
        <v>238</v>
      </c>
      <c r="F19" s="42">
        <v>4.1500000000000004</v>
      </c>
      <c r="G19" s="44">
        <f t="shared" si="0"/>
        <v>24.9</v>
      </c>
    </row>
    <row r="20" spans="1:7" ht="18" customHeight="1" x14ac:dyDescent="0.25">
      <c r="A20" s="225" t="s">
        <v>594</v>
      </c>
      <c r="B20" s="6" t="s">
        <v>202</v>
      </c>
      <c r="C20" s="6"/>
      <c r="D20" s="7">
        <v>6</v>
      </c>
      <c r="E20" s="54" t="s">
        <v>239</v>
      </c>
      <c r="F20" s="42">
        <v>4.1500000000000004</v>
      </c>
      <c r="G20" s="44">
        <f t="shared" si="0"/>
        <v>24.9</v>
      </c>
    </row>
    <row r="21" spans="1:7" ht="18" customHeight="1" x14ac:dyDescent="0.25">
      <c r="A21" s="225" t="s">
        <v>595</v>
      </c>
      <c r="B21" s="6" t="s">
        <v>202</v>
      </c>
      <c r="C21" s="6"/>
      <c r="D21" s="7">
        <v>3</v>
      </c>
      <c r="E21" s="54" t="s">
        <v>240</v>
      </c>
      <c r="F21" s="42">
        <v>4.1500000000000004</v>
      </c>
      <c r="G21" s="44">
        <f t="shared" si="0"/>
        <v>12.45</v>
      </c>
    </row>
    <row r="22" spans="1:7" ht="18" customHeight="1" x14ac:dyDescent="0.25">
      <c r="A22" s="225" t="s">
        <v>596</v>
      </c>
      <c r="B22" s="6" t="s">
        <v>202</v>
      </c>
      <c r="C22" s="6"/>
      <c r="D22" s="7">
        <v>3</v>
      </c>
      <c r="E22" s="54" t="s">
        <v>241</v>
      </c>
      <c r="F22" s="42">
        <v>4.1500000000000004</v>
      </c>
      <c r="G22" s="44">
        <f t="shared" si="0"/>
        <v>12.45</v>
      </c>
    </row>
    <row r="23" spans="1:7" ht="18" customHeight="1" x14ac:dyDescent="0.25">
      <c r="A23" s="225" t="s">
        <v>597</v>
      </c>
      <c r="B23" s="6" t="s">
        <v>202</v>
      </c>
      <c r="C23" s="6"/>
      <c r="D23" s="7">
        <v>3</v>
      </c>
      <c r="E23" s="54" t="s">
        <v>242</v>
      </c>
      <c r="F23" s="42">
        <v>4.1500000000000004</v>
      </c>
      <c r="G23" s="44">
        <f t="shared" si="0"/>
        <v>12.45</v>
      </c>
    </row>
    <row r="24" spans="1:7" ht="18" customHeight="1" x14ac:dyDescent="0.25">
      <c r="A24" s="225" t="s">
        <v>598</v>
      </c>
      <c r="B24" s="6" t="s">
        <v>210</v>
      </c>
      <c r="C24" s="28"/>
      <c r="D24" s="7">
        <v>9</v>
      </c>
      <c r="E24" s="74" t="s">
        <v>243</v>
      </c>
      <c r="F24" s="42">
        <v>4.1500000000000004</v>
      </c>
      <c r="G24" s="44">
        <f t="shared" si="0"/>
        <v>37.35</v>
      </c>
    </row>
    <row r="25" spans="1:7" ht="18" customHeight="1" x14ac:dyDescent="0.25">
      <c r="A25" s="225" t="s">
        <v>599</v>
      </c>
      <c r="B25" s="6" t="s">
        <v>202</v>
      </c>
      <c r="C25" s="28"/>
      <c r="D25" s="7">
        <v>9</v>
      </c>
      <c r="E25" s="74" t="s">
        <v>244</v>
      </c>
      <c r="F25" s="42">
        <v>4.1500000000000004</v>
      </c>
      <c r="G25" s="44">
        <f t="shared" si="0"/>
        <v>37.35</v>
      </c>
    </row>
    <row r="26" spans="1:7" ht="18" customHeight="1" x14ac:dyDescent="0.25">
      <c r="A26" s="225" t="s">
        <v>600</v>
      </c>
      <c r="B26" s="6" t="s">
        <v>202</v>
      </c>
      <c r="C26" s="28"/>
      <c r="D26" s="7">
        <v>3</v>
      </c>
      <c r="E26" s="74" t="s">
        <v>245</v>
      </c>
      <c r="F26" s="42">
        <v>4.1500000000000004</v>
      </c>
      <c r="G26" s="44">
        <f t="shared" si="0"/>
        <v>12.45</v>
      </c>
    </row>
    <row r="27" spans="1:7" ht="18" customHeight="1" x14ac:dyDescent="0.25">
      <c r="A27" s="225" t="s">
        <v>562</v>
      </c>
      <c r="B27" s="6" t="s">
        <v>202</v>
      </c>
      <c r="C27" s="137"/>
      <c r="D27" s="7">
        <v>9</v>
      </c>
      <c r="E27" s="74" t="s">
        <v>246</v>
      </c>
      <c r="F27" s="42">
        <v>4.1500000000000004</v>
      </c>
      <c r="G27" s="44">
        <f t="shared" si="0"/>
        <v>37.35</v>
      </c>
    </row>
    <row r="28" spans="1:7" ht="18" customHeight="1" x14ac:dyDescent="0.25">
      <c r="A28" s="225" t="s">
        <v>601</v>
      </c>
      <c r="B28" s="6" t="s">
        <v>202</v>
      </c>
      <c r="C28" s="137"/>
      <c r="D28" s="7">
        <v>9</v>
      </c>
      <c r="E28" s="74" t="s">
        <v>247</v>
      </c>
      <c r="F28" s="42">
        <v>4.1500000000000004</v>
      </c>
      <c r="G28" s="44">
        <f t="shared" si="0"/>
        <v>37.35</v>
      </c>
    </row>
    <row r="29" spans="1:7" ht="18" customHeight="1" x14ac:dyDescent="0.25">
      <c r="A29" s="225" t="s">
        <v>602</v>
      </c>
      <c r="B29" s="6" t="s">
        <v>202</v>
      </c>
      <c r="C29" s="137"/>
      <c r="D29" s="7">
        <v>9</v>
      </c>
      <c r="E29" s="74" t="s">
        <v>248</v>
      </c>
      <c r="F29" s="42">
        <v>4.1500000000000004</v>
      </c>
      <c r="G29" s="44">
        <f t="shared" si="0"/>
        <v>37.35</v>
      </c>
    </row>
    <row r="30" spans="1:7" ht="18" customHeight="1" x14ac:dyDescent="0.25">
      <c r="A30" s="225" t="s">
        <v>578</v>
      </c>
      <c r="B30" s="27" t="s">
        <v>211</v>
      </c>
      <c r="C30" s="27" t="s">
        <v>305</v>
      </c>
      <c r="D30" s="7">
        <v>12</v>
      </c>
      <c r="E30" s="54" t="s">
        <v>615</v>
      </c>
      <c r="F30" s="42">
        <v>0.96</v>
      </c>
      <c r="G30" s="44">
        <f t="shared" si="0"/>
        <v>11.52</v>
      </c>
    </row>
    <row r="31" spans="1:7" ht="18" customHeight="1" x14ac:dyDescent="0.25">
      <c r="A31" s="225"/>
      <c r="B31" s="6" t="s">
        <v>212</v>
      </c>
      <c r="C31" s="6" t="s">
        <v>213</v>
      </c>
      <c r="D31" s="7">
        <v>1</v>
      </c>
      <c r="E31" s="54" t="s">
        <v>379</v>
      </c>
      <c r="F31" s="42">
        <v>18.5</v>
      </c>
      <c r="G31" s="44">
        <f t="shared" si="0"/>
        <v>18.5</v>
      </c>
    </row>
    <row r="32" spans="1:7" ht="18" customHeight="1" x14ac:dyDescent="0.25">
      <c r="A32" s="225" t="s">
        <v>445</v>
      </c>
      <c r="B32" s="6" t="s">
        <v>212</v>
      </c>
      <c r="C32" s="6" t="s">
        <v>213</v>
      </c>
      <c r="D32" s="7">
        <v>1</v>
      </c>
      <c r="E32" s="54" t="s">
        <v>380</v>
      </c>
      <c r="F32" s="42">
        <f>18.5</f>
        <v>18.5</v>
      </c>
      <c r="G32" s="44">
        <f t="shared" si="0"/>
        <v>18.5</v>
      </c>
    </row>
    <row r="33" spans="1:7" ht="18" customHeight="1" x14ac:dyDescent="0.25">
      <c r="A33" s="225" t="s">
        <v>617</v>
      </c>
      <c r="B33" s="6" t="s">
        <v>212</v>
      </c>
      <c r="C33" s="6" t="s">
        <v>381</v>
      </c>
      <c r="D33" s="7">
        <v>10</v>
      </c>
      <c r="E33" s="54" t="s">
        <v>616</v>
      </c>
      <c r="F33" s="42">
        <f>1.8</f>
        <v>1.8</v>
      </c>
      <c r="G33" s="44">
        <f t="shared" si="0"/>
        <v>18</v>
      </c>
    </row>
    <row r="34" spans="1:7" ht="18" customHeight="1" x14ac:dyDescent="0.25">
      <c r="A34" s="225" t="s">
        <v>424</v>
      </c>
      <c r="B34" s="6" t="s">
        <v>201</v>
      </c>
      <c r="C34" s="6"/>
      <c r="D34" s="7">
        <v>10</v>
      </c>
      <c r="E34" s="54" t="s">
        <v>249</v>
      </c>
      <c r="F34" s="42">
        <v>0.69</v>
      </c>
      <c r="G34" s="44">
        <f t="shared" si="0"/>
        <v>6.9</v>
      </c>
    </row>
    <row r="35" spans="1:7" ht="18" customHeight="1" x14ac:dyDescent="0.25">
      <c r="A35" s="225" t="s">
        <v>420</v>
      </c>
      <c r="B35" s="6" t="s">
        <v>201</v>
      </c>
      <c r="C35" s="6"/>
      <c r="D35" s="7">
        <v>10</v>
      </c>
      <c r="E35" s="54" t="s">
        <v>250</v>
      </c>
      <c r="F35" s="42">
        <v>0.69</v>
      </c>
      <c r="G35" s="44">
        <f t="shared" si="0"/>
        <v>6.9</v>
      </c>
    </row>
    <row r="36" spans="1:7" ht="18" customHeight="1" x14ac:dyDescent="0.25">
      <c r="A36" s="225" t="s">
        <v>427</v>
      </c>
      <c r="B36" s="6" t="s">
        <v>201</v>
      </c>
      <c r="C36" s="6"/>
      <c r="D36" s="7">
        <v>10</v>
      </c>
      <c r="E36" s="54" t="s">
        <v>251</v>
      </c>
      <c r="F36" s="42">
        <v>0.5</v>
      </c>
      <c r="G36" s="44">
        <f t="shared" si="0"/>
        <v>5</v>
      </c>
    </row>
    <row r="37" spans="1:7" ht="18" customHeight="1" x14ac:dyDescent="0.25">
      <c r="A37" s="225" t="s">
        <v>428</v>
      </c>
      <c r="B37" s="6" t="s">
        <v>201</v>
      </c>
      <c r="C37" s="6"/>
      <c r="D37" s="7">
        <v>10</v>
      </c>
      <c r="E37" s="54" t="s">
        <v>252</v>
      </c>
      <c r="F37" s="42">
        <v>0.69</v>
      </c>
      <c r="G37" s="44">
        <f t="shared" si="0"/>
        <v>6.9</v>
      </c>
    </row>
    <row r="38" spans="1:7" ht="18" customHeight="1" x14ac:dyDescent="0.25">
      <c r="A38" s="225" t="s">
        <v>421</v>
      </c>
      <c r="B38" s="6" t="s">
        <v>201</v>
      </c>
      <c r="C38" s="6"/>
      <c r="D38" s="7">
        <v>10</v>
      </c>
      <c r="E38" s="54" t="s">
        <v>253</v>
      </c>
      <c r="F38" s="42">
        <v>0.69</v>
      </c>
      <c r="G38" s="44">
        <f t="shared" si="0"/>
        <v>6.9</v>
      </c>
    </row>
    <row r="39" spans="1:7" ht="18" customHeight="1" x14ac:dyDescent="0.25">
      <c r="A39" s="225" t="s">
        <v>419</v>
      </c>
      <c r="B39" s="27" t="s">
        <v>201</v>
      </c>
      <c r="C39" s="6"/>
      <c r="D39" s="7">
        <v>10</v>
      </c>
      <c r="E39" s="54" t="s">
        <v>254</v>
      </c>
      <c r="F39" s="42">
        <v>0.69</v>
      </c>
      <c r="G39" s="44">
        <f t="shared" si="0"/>
        <v>6.9</v>
      </c>
    </row>
    <row r="40" spans="1:7" ht="18" customHeight="1" x14ac:dyDescent="0.25">
      <c r="A40" s="225" t="s">
        <v>603</v>
      </c>
      <c r="B40" s="27" t="s">
        <v>212</v>
      </c>
      <c r="C40" s="27" t="s">
        <v>371</v>
      </c>
      <c r="D40" s="7">
        <v>3</v>
      </c>
      <c r="E40" s="74" t="s">
        <v>214</v>
      </c>
      <c r="F40" s="42">
        <f>5.8</f>
        <v>5.8</v>
      </c>
      <c r="G40" s="44">
        <f t="shared" si="0"/>
        <v>17.399999999999999</v>
      </c>
    </row>
    <row r="41" spans="1:7" ht="18" customHeight="1" x14ac:dyDescent="0.25">
      <c r="A41" s="225" t="s">
        <v>604</v>
      </c>
      <c r="B41" s="27" t="s">
        <v>212</v>
      </c>
      <c r="C41" s="27" t="s">
        <v>288</v>
      </c>
      <c r="D41" s="7">
        <v>5</v>
      </c>
      <c r="E41" s="74" t="s">
        <v>225</v>
      </c>
      <c r="F41" s="42">
        <f>1.92</f>
        <v>1.92</v>
      </c>
      <c r="G41" s="44">
        <f t="shared" si="0"/>
        <v>9.6</v>
      </c>
    </row>
    <row r="42" spans="1:7" ht="18" customHeight="1" x14ac:dyDescent="0.25">
      <c r="A42" s="225" t="s">
        <v>605</v>
      </c>
      <c r="B42" s="27" t="s">
        <v>215</v>
      </c>
      <c r="C42" s="6"/>
      <c r="D42" s="7">
        <v>3</v>
      </c>
      <c r="E42" s="74" t="s">
        <v>216</v>
      </c>
      <c r="F42" s="42">
        <v>1.59</v>
      </c>
      <c r="G42" s="44">
        <f t="shared" si="0"/>
        <v>4.7699999999999996</v>
      </c>
    </row>
    <row r="43" spans="1:7" ht="18" customHeight="1" x14ac:dyDescent="0.25">
      <c r="A43" s="225" t="s">
        <v>606</v>
      </c>
      <c r="B43" s="27" t="s">
        <v>201</v>
      </c>
      <c r="C43" s="6"/>
      <c r="D43" s="7">
        <v>6</v>
      </c>
      <c r="E43" s="74" t="s">
        <v>218</v>
      </c>
      <c r="F43" s="42">
        <v>0.36</v>
      </c>
      <c r="G43" s="44">
        <f t="shared" si="0"/>
        <v>2.16</v>
      </c>
    </row>
    <row r="44" spans="1:7" ht="18" customHeight="1" x14ac:dyDescent="0.25">
      <c r="A44" s="226" t="s">
        <v>607</v>
      </c>
      <c r="B44" s="27" t="s">
        <v>211</v>
      </c>
      <c r="C44" s="6"/>
      <c r="D44" s="7">
        <v>1</v>
      </c>
      <c r="E44" s="74" t="s">
        <v>255</v>
      </c>
      <c r="F44" s="43">
        <v>2.4500000000000002</v>
      </c>
      <c r="G44" s="44">
        <f t="shared" si="0"/>
        <v>2.4500000000000002</v>
      </c>
    </row>
    <row r="45" spans="1:7" ht="18" customHeight="1" x14ac:dyDescent="0.25">
      <c r="A45" s="226" t="s">
        <v>607</v>
      </c>
      <c r="B45" s="27" t="s">
        <v>211</v>
      </c>
      <c r="C45" s="6"/>
      <c r="D45" s="7">
        <v>1</v>
      </c>
      <c r="E45" s="74" t="s">
        <v>256</v>
      </c>
      <c r="F45" s="43">
        <v>2.4500000000000002</v>
      </c>
      <c r="G45" s="44">
        <f t="shared" si="0"/>
        <v>2.4500000000000002</v>
      </c>
    </row>
    <row r="46" spans="1:7" ht="18" customHeight="1" x14ac:dyDescent="0.25">
      <c r="A46" s="226" t="s">
        <v>607</v>
      </c>
      <c r="B46" s="27" t="s">
        <v>211</v>
      </c>
      <c r="C46" s="6"/>
      <c r="D46" s="7">
        <v>1</v>
      </c>
      <c r="E46" s="74" t="s">
        <v>257</v>
      </c>
      <c r="F46" s="43">
        <v>2.4500000000000002</v>
      </c>
      <c r="G46" s="44">
        <f t="shared" si="0"/>
        <v>2.4500000000000002</v>
      </c>
    </row>
    <row r="47" spans="1:7" ht="18" customHeight="1" x14ac:dyDescent="0.25">
      <c r="A47" s="225" t="s">
        <v>487</v>
      </c>
      <c r="B47" s="27" t="s">
        <v>5</v>
      </c>
      <c r="C47" s="27" t="s">
        <v>221</v>
      </c>
      <c r="D47" s="7">
        <v>1</v>
      </c>
      <c r="E47" s="74" t="s">
        <v>219</v>
      </c>
      <c r="F47" s="42">
        <v>2.59</v>
      </c>
      <c r="G47" s="44">
        <f t="shared" si="0"/>
        <v>2.59</v>
      </c>
    </row>
    <row r="48" spans="1:7" ht="18" customHeight="1" x14ac:dyDescent="0.25">
      <c r="A48" s="225" t="s">
        <v>416</v>
      </c>
      <c r="B48" s="27" t="s">
        <v>201</v>
      </c>
      <c r="C48" s="6"/>
      <c r="D48" s="7">
        <v>3</v>
      </c>
      <c r="E48" s="74" t="s">
        <v>412</v>
      </c>
      <c r="F48" s="42">
        <v>5.38</v>
      </c>
      <c r="G48" s="44">
        <f t="shared" si="0"/>
        <v>16.14</v>
      </c>
    </row>
    <row r="49" spans="1:8" ht="18" customHeight="1" x14ac:dyDescent="0.25">
      <c r="A49" s="225" t="s">
        <v>415</v>
      </c>
      <c r="B49" s="27" t="s">
        <v>217</v>
      </c>
      <c r="C49" s="27" t="s">
        <v>382</v>
      </c>
      <c r="D49" s="7">
        <v>50</v>
      </c>
      <c r="E49" s="74" t="s">
        <v>618</v>
      </c>
      <c r="F49" s="42">
        <f>0.129</f>
        <v>0.129</v>
      </c>
      <c r="G49" s="44">
        <f t="shared" si="0"/>
        <v>6.45</v>
      </c>
    </row>
    <row r="50" spans="1:8" ht="18" customHeight="1" x14ac:dyDescent="0.25">
      <c r="A50" s="225" t="s">
        <v>488</v>
      </c>
      <c r="B50" s="27" t="s">
        <v>217</v>
      </c>
      <c r="C50" s="27" t="s">
        <v>39</v>
      </c>
      <c r="D50" s="7">
        <v>3</v>
      </c>
      <c r="E50" s="74" t="s">
        <v>220</v>
      </c>
      <c r="F50" s="42">
        <v>0.93300000000000005</v>
      </c>
      <c r="G50" s="44">
        <f t="shared" si="0"/>
        <v>2.8</v>
      </c>
    </row>
    <row r="51" spans="1:8" ht="18" customHeight="1" x14ac:dyDescent="0.25">
      <c r="A51" s="225" t="s">
        <v>608</v>
      </c>
      <c r="B51" s="27" t="s">
        <v>217</v>
      </c>
      <c r="C51" s="27" t="s">
        <v>39</v>
      </c>
      <c r="D51" s="7">
        <v>1</v>
      </c>
      <c r="E51" s="74" t="s">
        <v>258</v>
      </c>
      <c r="F51" s="42">
        <f>0.63</f>
        <v>0.63</v>
      </c>
      <c r="G51" s="44">
        <f t="shared" si="0"/>
        <v>0.63</v>
      </c>
    </row>
    <row r="52" spans="1:8" ht="18" customHeight="1" x14ac:dyDescent="0.25">
      <c r="A52" s="225" t="s">
        <v>609</v>
      </c>
      <c r="B52" s="27" t="s">
        <v>217</v>
      </c>
      <c r="C52" s="27" t="s">
        <v>39</v>
      </c>
      <c r="D52" s="7">
        <v>1</v>
      </c>
      <c r="E52" s="74" t="s">
        <v>259</v>
      </c>
      <c r="F52" s="42">
        <f>0.63</f>
        <v>0.63</v>
      </c>
      <c r="G52" s="44">
        <f t="shared" si="0"/>
        <v>0.63</v>
      </c>
    </row>
    <row r="53" spans="1:8" ht="18" customHeight="1" x14ac:dyDescent="0.25">
      <c r="A53" s="225" t="s">
        <v>418</v>
      </c>
      <c r="B53" s="27" t="s">
        <v>217</v>
      </c>
      <c r="C53" s="27" t="s">
        <v>39</v>
      </c>
      <c r="D53" s="7">
        <v>1</v>
      </c>
      <c r="E53" s="74" t="s">
        <v>260</v>
      </c>
      <c r="F53" s="42">
        <f>0.63</f>
        <v>0.63</v>
      </c>
      <c r="G53" s="44">
        <f t="shared" si="0"/>
        <v>0.63</v>
      </c>
    </row>
    <row r="54" spans="1:8" ht="18" customHeight="1" x14ac:dyDescent="0.25">
      <c r="A54" s="195" t="s">
        <v>531</v>
      </c>
      <c r="B54" s="6" t="s">
        <v>215</v>
      </c>
      <c r="C54" s="6"/>
      <c r="D54" s="7">
        <v>3</v>
      </c>
      <c r="E54" s="54" t="s">
        <v>222</v>
      </c>
      <c r="F54" s="42">
        <v>1.26</v>
      </c>
      <c r="G54" s="44">
        <f t="shared" si="0"/>
        <v>3.78</v>
      </c>
    </row>
    <row r="55" spans="1:8" ht="18" customHeight="1" x14ac:dyDescent="0.25">
      <c r="A55" s="225" t="s">
        <v>610</v>
      </c>
      <c r="B55" s="27" t="s">
        <v>201</v>
      </c>
      <c r="C55" s="6"/>
      <c r="D55" s="7">
        <v>20</v>
      </c>
      <c r="E55" s="74" t="s">
        <v>413</v>
      </c>
      <c r="F55" s="42">
        <v>0.4</v>
      </c>
      <c r="G55" s="44">
        <f t="shared" si="0"/>
        <v>8</v>
      </c>
    </row>
    <row r="56" spans="1:8" ht="18" customHeight="1" x14ac:dyDescent="0.25">
      <c r="A56" s="225" t="s">
        <v>611</v>
      </c>
      <c r="B56" s="27" t="s">
        <v>201</v>
      </c>
      <c r="C56" s="6"/>
      <c r="D56" s="7">
        <v>20</v>
      </c>
      <c r="E56" s="74" t="s">
        <v>261</v>
      </c>
      <c r="F56" s="42">
        <v>0.22</v>
      </c>
      <c r="G56" s="44">
        <f t="shared" si="0"/>
        <v>4.4000000000000004</v>
      </c>
    </row>
    <row r="57" spans="1:8" ht="18" customHeight="1" thickBot="1" x14ac:dyDescent="0.3">
      <c r="A57" s="227" t="s">
        <v>612</v>
      </c>
      <c r="B57" s="228" t="s">
        <v>201</v>
      </c>
      <c r="C57" s="56"/>
      <c r="D57" s="57">
        <v>20</v>
      </c>
      <c r="E57" s="229" t="s">
        <v>262</v>
      </c>
      <c r="F57" s="42">
        <v>0.33</v>
      </c>
      <c r="G57" s="44">
        <f t="shared" si="0"/>
        <v>6.6</v>
      </c>
    </row>
    <row r="58" spans="1:8" ht="15.75" x14ac:dyDescent="0.25">
      <c r="A58" s="200"/>
      <c r="C58" s="136"/>
      <c r="E58" s="162" t="s">
        <v>274</v>
      </c>
      <c r="F58" s="33"/>
      <c r="G58" s="85">
        <f>ROUND(SUM(G3:G57),2)</f>
        <v>1104.3699999999999</v>
      </c>
    </row>
    <row r="59" spans="1:8" ht="15.75" x14ac:dyDescent="0.25">
      <c r="A59" s="200"/>
      <c r="C59" s="136"/>
      <c r="E59" s="34" t="s">
        <v>275</v>
      </c>
      <c r="F59" s="30"/>
      <c r="G59" s="31">
        <f>ROUND((+G58*22%),2)</f>
        <v>242.96</v>
      </c>
    </row>
    <row r="60" spans="1:8" ht="16.5" thickBot="1" x14ac:dyDescent="0.3">
      <c r="A60" s="200"/>
      <c r="E60" s="131" t="s">
        <v>49</v>
      </c>
      <c r="F60" s="132"/>
      <c r="G60" s="32">
        <f>ROUND((G58+G59),2)</f>
        <v>1347.33</v>
      </c>
    </row>
    <row r="61" spans="1:8" ht="15.75" x14ac:dyDescent="0.25">
      <c r="A61" s="200"/>
      <c r="C61" s="136"/>
      <c r="E61" s="87" t="s">
        <v>283</v>
      </c>
      <c r="F61" s="88"/>
      <c r="G61" s="89">
        <f>+ROUND((G58*5%),2)</f>
        <v>55.22</v>
      </c>
    </row>
    <row r="62" spans="1:8" ht="16.5" thickBot="1" x14ac:dyDescent="0.3">
      <c r="A62" s="200"/>
      <c r="C62" s="136"/>
      <c r="E62" s="90" t="s">
        <v>285</v>
      </c>
      <c r="F62" s="92"/>
      <c r="G62" s="91">
        <f>ROUND((+G58-G61),2)</f>
        <v>1049.1500000000001</v>
      </c>
    </row>
    <row r="63" spans="1:8" ht="15.75" x14ac:dyDescent="0.25">
      <c r="A63" s="200"/>
      <c r="C63" s="136"/>
      <c r="E63" s="143" t="s">
        <v>284</v>
      </c>
      <c r="F63" s="144" t="s">
        <v>462</v>
      </c>
      <c r="G63" s="133">
        <f>ROUND((+G62*3%),2)</f>
        <v>31.47</v>
      </c>
      <c r="H63" s="4"/>
    </row>
    <row r="64" spans="1:8" ht="15.75" x14ac:dyDescent="0.25">
      <c r="C64" s="136"/>
      <c r="E64" s="145" t="s">
        <v>285</v>
      </c>
      <c r="F64" s="146"/>
      <c r="G64" s="135">
        <f>ROUND((+G62-G63),2)</f>
        <v>1017.68</v>
      </c>
    </row>
    <row r="65" spans="1:7" ht="15.75" x14ac:dyDescent="0.25">
      <c r="C65" s="136"/>
      <c r="E65" s="145" t="s">
        <v>275</v>
      </c>
      <c r="F65" s="146"/>
      <c r="G65" s="135">
        <f>ROUND((+G64*22%),2)</f>
        <v>223.89</v>
      </c>
    </row>
    <row r="66" spans="1:7" ht="16.5" thickBot="1" x14ac:dyDescent="0.3">
      <c r="E66" s="147" t="s">
        <v>49</v>
      </c>
      <c r="F66" s="148"/>
      <c r="G66" s="134">
        <f>ROUND(SUM(G64:G65),2)</f>
        <v>1241.57</v>
      </c>
    </row>
    <row r="67" spans="1:7" x14ac:dyDescent="0.25">
      <c r="G67" s="4"/>
    </row>
    <row r="68" spans="1:7" x14ac:dyDescent="0.25">
      <c r="G68" s="4"/>
    </row>
    <row r="69" spans="1:7" x14ac:dyDescent="0.25">
      <c r="G69" s="4"/>
    </row>
    <row r="70" spans="1:7" x14ac:dyDescent="0.25">
      <c r="A70" s="180"/>
      <c r="G70" s="4"/>
    </row>
    <row r="71" spans="1:7" x14ac:dyDescent="0.25">
      <c r="A71" s="200"/>
      <c r="G71" s="4"/>
    </row>
    <row r="72" spans="1:7" x14ac:dyDescent="0.25">
      <c r="A72" s="200"/>
      <c r="G72" s="4"/>
    </row>
    <row r="73" spans="1:7" x14ac:dyDescent="0.25">
      <c r="G73" s="4"/>
    </row>
    <row r="74" spans="1:7" x14ac:dyDescent="0.25">
      <c r="G74" s="4"/>
    </row>
    <row r="75" spans="1:7" x14ac:dyDescent="0.25">
      <c r="G75" s="4"/>
    </row>
    <row r="76" spans="1:7" x14ac:dyDescent="0.25">
      <c r="G76" s="4"/>
    </row>
    <row r="77" spans="1:7" x14ac:dyDescent="0.25">
      <c r="G77" s="4"/>
    </row>
    <row r="78" spans="1:7" x14ac:dyDescent="0.25">
      <c r="G78" s="4"/>
    </row>
    <row r="79" spans="1:7" x14ac:dyDescent="0.25">
      <c r="G79" s="4"/>
    </row>
    <row r="80" spans="1:7" x14ac:dyDescent="0.25">
      <c r="G80" s="4"/>
    </row>
    <row r="81" spans="7:7" x14ac:dyDescent="0.25">
      <c r="G81" s="4"/>
    </row>
    <row r="82" spans="7:7" x14ac:dyDescent="0.25">
      <c r="G82" s="4"/>
    </row>
    <row r="83" spans="7:7" x14ac:dyDescent="0.25">
      <c r="G83" s="4"/>
    </row>
    <row r="84" spans="7:7" x14ac:dyDescent="0.25">
      <c r="G84" s="4"/>
    </row>
    <row r="85" spans="7:7" x14ac:dyDescent="0.25">
      <c r="G85" s="4"/>
    </row>
    <row r="86" spans="7:7" x14ac:dyDescent="0.25">
      <c r="G86" s="4"/>
    </row>
    <row r="87" spans="7:7" x14ac:dyDescent="0.25">
      <c r="G87" s="4"/>
    </row>
    <row r="88" spans="7:7" x14ac:dyDescent="0.25">
      <c r="G88" s="4"/>
    </row>
    <row r="89" spans="7:7" x14ac:dyDescent="0.25">
      <c r="G89" s="4"/>
    </row>
    <row r="90" spans="7:7" x14ac:dyDescent="0.25">
      <c r="G90" s="4"/>
    </row>
    <row r="91" spans="7:7" x14ac:dyDescent="0.25">
      <c r="G91" s="4"/>
    </row>
    <row r="92" spans="7:7" x14ac:dyDescent="0.25">
      <c r="G92" s="4"/>
    </row>
    <row r="93" spans="7:7" x14ac:dyDescent="0.25">
      <c r="G93" s="4"/>
    </row>
    <row r="94" spans="7:7" x14ac:dyDescent="0.25">
      <c r="G94" s="4"/>
    </row>
    <row r="95" spans="7:7" x14ac:dyDescent="0.25">
      <c r="G95" s="4"/>
    </row>
    <row r="96" spans="7:7" x14ac:dyDescent="0.25">
      <c r="G96" s="4"/>
    </row>
    <row r="97" spans="7:7" x14ac:dyDescent="0.25">
      <c r="G97" s="4"/>
    </row>
    <row r="98" spans="7:7" x14ac:dyDescent="0.25">
      <c r="G98" s="4"/>
    </row>
    <row r="99" spans="7:7" x14ac:dyDescent="0.25">
      <c r="G99" s="4"/>
    </row>
    <row r="100" spans="7:7" x14ac:dyDescent="0.25">
      <c r="G100" s="4"/>
    </row>
    <row r="101" spans="7:7" x14ac:dyDescent="0.25">
      <c r="G101" s="4"/>
    </row>
    <row r="102" spans="7:7" x14ac:dyDescent="0.25">
      <c r="G102" s="4"/>
    </row>
    <row r="103" spans="7:7" x14ac:dyDescent="0.25">
      <c r="G103" s="4"/>
    </row>
    <row r="104" spans="7:7" x14ac:dyDescent="0.25">
      <c r="G104" s="4"/>
    </row>
    <row r="105" spans="7:7" x14ac:dyDescent="0.25">
      <c r="G105" s="4"/>
    </row>
    <row r="106" spans="7:7" x14ac:dyDescent="0.25">
      <c r="G106" s="4"/>
    </row>
    <row r="107" spans="7:7" x14ac:dyDescent="0.25">
      <c r="G107" s="4"/>
    </row>
    <row r="108" spans="7:7" x14ac:dyDescent="0.25">
      <c r="G108" s="4"/>
    </row>
    <row r="109" spans="7:7" x14ac:dyDescent="0.25">
      <c r="G109" s="4"/>
    </row>
    <row r="110" spans="7:7" x14ac:dyDescent="0.25">
      <c r="G110" s="4"/>
    </row>
    <row r="111" spans="7:7" x14ac:dyDescent="0.25">
      <c r="G111" s="4"/>
    </row>
    <row r="112" spans="7:7" x14ac:dyDescent="0.25">
      <c r="G112" s="4"/>
    </row>
    <row r="113" spans="7:7" x14ac:dyDescent="0.25">
      <c r="G113" s="4"/>
    </row>
    <row r="114" spans="7:7" x14ac:dyDescent="0.25">
      <c r="G114" s="4"/>
    </row>
    <row r="115" spans="7:7" x14ac:dyDescent="0.25">
      <c r="G115" s="4"/>
    </row>
    <row r="116" spans="7:7" x14ac:dyDescent="0.25">
      <c r="G116" s="4"/>
    </row>
    <row r="117" spans="7:7" x14ac:dyDescent="0.25">
      <c r="G117" s="4"/>
    </row>
    <row r="118" spans="7:7" x14ac:dyDescent="0.25">
      <c r="G118" s="4"/>
    </row>
    <row r="119" spans="7:7" x14ac:dyDescent="0.25">
      <c r="G119" s="4"/>
    </row>
    <row r="120" spans="7:7" x14ac:dyDescent="0.25">
      <c r="G120" s="4"/>
    </row>
    <row r="121" spans="7:7" x14ac:dyDescent="0.25">
      <c r="G121" s="4"/>
    </row>
    <row r="122" spans="7:7" x14ac:dyDescent="0.25">
      <c r="G122" s="4"/>
    </row>
    <row r="123" spans="7:7" x14ac:dyDescent="0.25">
      <c r="G123" s="4"/>
    </row>
    <row r="124" spans="7:7" x14ac:dyDescent="0.25">
      <c r="G124" s="4"/>
    </row>
    <row r="125" spans="7:7" x14ac:dyDescent="0.25">
      <c r="G125" s="4"/>
    </row>
    <row r="126" spans="7:7" x14ac:dyDescent="0.25">
      <c r="G126" s="4"/>
    </row>
    <row r="127" spans="7:7" x14ac:dyDescent="0.25">
      <c r="G127" s="4"/>
    </row>
    <row r="128" spans="7:7" x14ac:dyDescent="0.25">
      <c r="G128" s="4"/>
    </row>
    <row r="129" spans="7:7" x14ac:dyDescent="0.25">
      <c r="G129" s="4"/>
    </row>
    <row r="130" spans="7:7" x14ac:dyDescent="0.25">
      <c r="G130" s="4"/>
    </row>
    <row r="131" spans="7:7" x14ac:dyDescent="0.25">
      <c r="G131" s="4"/>
    </row>
    <row r="132" spans="7:7" x14ac:dyDescent="0.25">
      <c r="G132" s="4"/>
    </row>
    <row r="133" spans="7:7" x14ac:dyDescent="0.25">
      <c r="G133" s="4"/>
    </row>
    <row r="134" spans="7:7" x14ac:dyDescent="0.25">
      <c r="G134" s="4"/>
    </row>
    <row r="135" spans="7:7" x14ac:dyDescent="0.25">
      <c r="G135" s="4"/>
    </row>
    <row r="136" spans="7:7" x14ac:dyDescent="0.25">
      <c r="G136" s="4"/>
    </row>
    <row r="137" spans="7:7" x14ac:dyDescent="0.25">
      <c r="G137" s="4"/>
    </row>
    <row r="138" spans="7:7" x14ac:dyDescent="0.25">
      <c r="G138" s="4"/>
    </row>
    <row r="139" spans="7:7" x14ac:dyDescent="0.25">
      <c r="G139" s="4"/>
    </row>
    <row r="140" spans="7:7" x14ac:dyDescent="0.25">
      <c r="G140" s="4"/>
    </row>
    <row r="141" spans="7:7" x14ac:dyDescent="0.25">
      <c r="G141" s="4"/>
    </row>
    <row r="142" spans="7:7" x14ac:dyDescent="0.25">
      <c r="G142" s="4"/>
    </row>
    <row r="143" spans="7:7" x14ac:dyDescent="0.25">
      <c r="G143" s="4"/>
    </row>
    <row r="144" spans="7:7" x14ac:dyDescent="0.25">
      <c r="G144" s="4"/>
    </row>
    <row r="145" spans="7:7" x14ac:dyDescent="0.25">
      <c r="G145" s="4"/>
    </row>
    <row r="146" spans="7:7" x14ac:dyDescent="0.25">
      <c r="G146" s="4"/>
    </row>
    <row r="147" spans="7:7" x14ac:dyDescent="0.25">
      <c r="G147" s="4"/>
    </row>
    <row r="148" spans="7:7" x14ac:dyDescent="0.25">
      <c r="G148" s="4"/>
    </row>
    <row r="149" spans="7:7" x14ac:dyDescent="0.25">
      <c r="G149" s="4"/>
    </row>
    <row r="150" spans="7:7" x14ac:dyDescent="0.25">
      <c r="G150" s="4"/>
    </row>
    <row r="151" spans="7:7" x14ac:dyDescent="0.25">
      <c r="G151" s="4"/>
    </row>
    <row r="152" spans="7:7" x14ac:dyDescent="0.25">
      <c r="G152" s="4"/>
    </row>
    <row r="153" spans="7:7" x14ac:dyDescent="0.25">
      <c r="G153" s="4"/>
    </row>
    <row r="154" spans="7:7" x14ac:dyDescent="0.25">
      <c r="G154" s="4"/>
    </row>
    <row r="155" spans="7:7" x14ac:dyDescent="0.25">
      <c r="G155" s="4"/>
    </row>
    <row r="156" spans="7:7" x14ac:dyDescent="0.25">
      <c r="G156" s="4"/>
    </row>
    <row r="157" spans="7:7" x14ac:dyDescent="0.25">
      <c r="G157" s="4"/>
    </row>
    <row r="158" spans="7:7" x14ac:dyDescent="0.25">
      <c r="G158" s="4"/>
    </row>
    <row r="159" spans="7:7" x14ac:dyDescent="0.25">
      <c r="G159" s="4"/>
    </row>
    <row r="160" spans="7:7" x14ac:dyDescent="0.25">
      <c r="G160" s="4"/>
    </row>
    <row r="161" spans="7:7" x14ac:dyDescent="0.25">
      <c r="G161" s="4"/>
    </row>
    <row r="162" spans="7:7" x14ac:dyDescent="0.25">
      <c r="G162" s="4"/>
    </row>
    <row r="163" spans="7:7" x14ac:dyDescent="0.25">
      <c r="G163" s="4"/>
    </row>
    <row r="164" spans="7:7" x14ac:dyDescent="0.25">
      <c r="G164" s="4"/>
    </row>
    <row r="165" spans="7:7" x14ac:dyDescent="0.25">
      <c r="G165" s="4"/>
    </row>
    <row r="166" spans="7:7" x14ac:dyDescent="0.25">
      <c r="G166" s="4"/>
    </row>
    <row r="167" spans="7:7" x14ac:dyDescent="0.25">
      <c r="G167" s="4"/>
    </row>
    <row r="168" spans="7:7" x14ac:dyDescent="0.25">
      <c r="G168" s="4"/>
    </row>
    <row r="169" spans="7:7" x14ac:dyDescent="0.25">
      <c r="G169" s="4"/>
    </row>
    <row r="170" spans="7:7" x14ac:dyDescent="0.25">
      <c r="G170" s="4"/>
    </row>
    <row r="171" spans="7:7" x14ac:dyDescent="0.25">
      <c r="G171" s="4"/>
    </row>
    <row r="172" spans="7:7" x14ac:dyDescent="0.25">
      <c r="G172" s="4"/>
    </row>
    <row r="173" spans="7:7" x14ac:dyDescent="0.25">
      <c r="G173" s="4"/>
    </row>
    <row r="174" spans="7:7" x14ac:dyDescent="0.25">
      <c r="G174" s="4"/>
    </row>
    <row r="175" spans="7:7" x14ac:dyDescent="0.25">
      <c r="G175" s="4"/>
    </row>
    <row r="176" spans="7:7" x14ac:dyDescent="0.25">
      <c r="G176" s="4"/>
    </row>
    <row r="177" spans="7:7" x14ac:dyDescent="0.25">
      <c r="G177" s="4"/>
    </row>
    <row r="178" spans="7:7" x14ac:dyDescent="0.25">
      <c r="G178" s="4"/>
    </row>
    <row r="179" spans="7:7" x14ac:dyDescent="0.25">
      <c r="G179" s="4"/>
    </row>
    <row r="180" spans="7:7" x14ac:dyDescent="0.25">
      <c r="G180" s="4"/>
    </row>
    <row r="181" spans="7:7" x14ac:dyDescent="0.25">
      <c r="G181" s="4"/>
    </row>
    <row r="182" spans="7:7" x14ac:dyDescent="0.25">
      <c r="G182" s="4"/>
    </row>
    <row r="183" spans="7:7" x14ac:dyDescent="0.25">
      <c r="G183" s="4"/>
    </row>
    <row r="184" spans="7:7" x14ac:dyDescent="0.25">
      <c r="G184" s="4"/>
    </row>
    <row r="185" spans="7:7" x14ac:dyDescent="0.25">
      <c r="G185" s="4"/>
    </row>
    <row r="186" spans="7:7" x14ac:dyDescent="0.25">
      <c r="G186" s="4"/>
    </row>
    <row r="187" spans="7:7" x14ac:dyDescent="0.25">
      <c r="G187" s="4"/>
    </row>
    <row r="188" spans="7:7" x14ac:dyDescent="0.25">
      <c r="G188" s="4"/>
    </row>
    <row r="189" spans="7:7" x14ac:dyDescent="0.25">
      <c r="G189" s="4"/>
    </row>
    <row r="190" spans="7:7" x14ac:dyDescent="0.25">
      <c r="G190" s="4"/>
    </row>
    <row r="191" spans="7:7" x14ac:dyDescent="0.25">
      <c r="G191" s="4"/>
    </row>
    <row r="192" spans="7:7" x14ac:dyDescent="0.25">
      <c r="G192" s="4"/>
    </row>
    <row r="193" spans="7:7" x14ac:dyDescent="0.25">
      <c r="G193" s="4"/>
    </row>
    <row r="194" spans="7:7" x14ac:dyDescent="0.25">
      <c r="G194" s="4"/>
    </row>
    <row r="195" spans="7:7" x14ac:dyDescent="0.25">
      <c r="G195" s="4"/>
    </row>
    <row r="196" spans="7:7" x14ac:dyDescent="0.25">
      <c r="G196" s="4"/>
    </row>
    <row r="197" spans="7:7" x14ac:dyDescent="0.25">
      <c r="G197" s="4"/>
    </row>
    <row r="198" spans="7:7" x14ac:dyDescent="0.25">
      <c r="G198" s="4"/>
    </row>
    <row r="199" spans="7:7" x14ac:dyDescent="0.25">
      <c r="G199" s="4"/>
    </row>
    <row r="200" spans="7:7" x14ac:dyDescent="0.25">
      <c r="G200" s="4"/>
    </row>
    <row r="201" spans="7:7" x14ac:dyDescent="0.25">
      <c r="G201" s="4"/>
    </row>
    <row r="202" spans="7:7" x14ac:dyDescent="0.25">
      <c r="G202" s="4"/>
    </row>
    <row r="203" spans="7:7" x14ac:dyDescent="0.25">
      <c r="G203" s="4"/>
    </row>
    <row r="204" spans="7:7" x14ac:dyDescent="0.25">
      <c r="G204" s="4"/>
    </row>
    <row r="205" spans="7:7" x14ac:dyDescent="0.25">
      <c r="G205" s="4"/>
    </row>
    <row r="206" spans="7:7" x14ac:dyDescent="0.25">
      <c r="G206" s="4"/>
    </row>
    <row r="207" spans="7:7" x14ac:dyDescent="0.25">
      <c r="G207" s="4"/>
    </row>
    <row r="208" spans="7:7" x14ac:dyDescent="0.25">
      <c r="G208" s="4"/>
    </row>
    <row r="209" spans="7:7" x14ac:dyDescent="0.25">
      <c r="G209" s="4"/>
    </row>
    <row r="210" spans="7:7" x14ac:dyDescent="0.25">
      <c r="G210" s="4"/>
    </row>
    <row r="211" spans="7:7" x14ac:dyDescent="0.25">
      <c r="G211" s="4"/>
    </row>
    <row r="212" spans="7:7" x14ac:dyDescent="0.25">
      <c r="G212" s="4"/>
    </row>
    <row r="213" spans="7:7" x14ac:dyDescent="0.25">
      <c r="G213" s="4"/>
    </row>
    <row r="214" spans="7:7" x14ac:dyDescent="0.25">
      <c r="G214" s="4"/>
    </row>
    <row r="215" spans="7:7" x14ac:dyDescent="0.25">
      <c r="G215" s="4"/>
    </row>
    <row r="216" spans="7:7" x14ac:dyDescent="0.25">
      <c r="G216" s="4"/>
    </row>
    <row r="217" spans="7:7" x14ac:dyDescent="0.25">
      <c r="G217" s="4"/>
    </row>
    <row r="218" spans="7:7" x14ac:dyDescent="0.25">
      <c r="G218" s="4"/>
    </row>
    <row r="219" spans="7:7" x14ac:dyDescent="0.25">
      <c r="G219" s="4"/>
    </row>
    <row r="220" spans="7:7" x14ac:dyDescent="0.25">
      <c r="G220" s="4"/>
    </row>
    <row r="221" spans="7:7" x14ac:dyDescent="0.25">
      <c r="G221" s="4"/>
    </row>
    <row r="222" spans="7:7" x14ac:dyDescent="0.25">
      <c r="G222" s="4"/>
    </row>
    <row r="223" spans="7:7" x14ac:dyDescent="0.25">
      <c r="G223" s="4"/>
    </row>
    <row r="224" spans="7:7" x14ac:dyDescent="0.25">
      <c r="G224" s="4"/>
    </row>
    <row r="225" spans="7:7" x14ac:dyDescent="0.25">
      <c r="G225" s="4"/>
    </row>
    <row r="226" spans="7:7" x14ac:dyDescent="0.25">
      <c r="G226" s="4"/>
    </row>
    <row r="227" spans="7:7" x14ac:dyDescent="0.25">
      <c r="G227" s="4"/>
    </row>
    <row r="228" spans="7:7" x14ac:dyDescent="0.25">
      <c r="G228" s="4"/>
    </row>
    <row r="229" spans="7:7" x14ac:dyDescent="0.25">
      <c r="G229" s="4"/>
    </row>
    <row r="230" spans="7:7" x14ac:dyDescent="0.25">
      <c r="G230" s="4"/>
    </row>
    <row r="231" spans="7:7" x14ac:dyDescent="0.25">
      <c r="G231" s="4"/>
    </row>
    <row r="232" spans="7:7" x14ac:dyDescent="0.25">
      <c r="G232" s="4"/>
    </row>
    <row r="233" spans="7:7" x14ac:dyDescent="0.25">
      <c r="G233" s="4"/>
    </row>
    <row r="234" spans="7:7" x14ac:dyDescent="0.25">
      <c r="G234" s="4"/>
    </row>
    <row r="235" spans="7:7" x14ac:dyDescent="0.25">
      <c r="G235" s="4"/>
    </row>
    <row r="236" spans="7:7" x14ac:dyDescent="0.25">
      <c r="G236" s="4"/>
    </row>
    <row r="237" spans="7:7" x14ac:dyDescent="0.25">
      <c r="G237" s="4"/>
    </row>
    <row r="238" spans="7:7" x14ac:dyDescent="0.25">
      <c r="G238" s="4"/>
    </row>
    <row r="239" spans="7:7" x14ac:dyDescent="0.25">
      <c r="G239" s="4"/>
    </row>
    <row r="240" spans="7:7" x14ac:dyDescent="0.25">
      <c r="G240" s="4"/>
    </row>
    <row r="241" spans="7:7" x14ac:dyDescent="0.25">
      <c r="G241" s="4"/>
    </row>
    <row r="242" spans="7:7" x14ac:dyDescent="0.25">
      <c r="G242" s="4"/>
    </row>
    <row r="243" spans="7:7" x14ac:dyDescent="0.25">
      <c r="G243" s="4"/>
    </row>
    <row r="244" spans="7:7" x14ac:dyDescent="0.25">
      <c r="G244" s="4"/>
    </row>
    <row r="245" spans="7:7" x14ac:dyDescent="0.25">
      <c r="G245" s="4"/>
    </row>
    <row r="246" spans="7:7" x14ac:dyDescent="0.25">
      <c r="G246" s="4"/>
    </row>
    <row r="247" spans="7:7" x14ac:dyDescent="0.25">
      <c r="G247" s="4"/>
    </row>
    <row r="248" spans="7:7" x14ac:dyDescent="0.25">
      <c r="G248" s="4"/>
    </row>
    <row r="249" spans="7:7" x14ac:dyDescent="0.25">
      <c r="G249" s="4"/>
    </row>
    <row r="250" spans="7:7" x14ac:dyDescent="0.25">
      <c r="G250" s="4"/>
    </row>
    <row r="251" spans="7:7" x14ac:dyDescent="0.25">
      <c r="G251" s="4"/>
    </row>
    <row r="252" spans="7:7" x14ac:dyDescent="0.25">
      <c r="G252" s="4"/>
    </row>
    <row r="253" spans="7:7" x14ac:dyDescent="0.25">
      <c r="G253" s="4"/>
    </row>
    <row r="254" spans="7:7" x14ac:dyDescent="0.25">
      <c r="G254" s="4"/>
    </row>
    <row r="255" spans="7:7" x14ac:dyDescent="0.25">
      <c r="G255" s="4"/>
    </row>
    <row r="256" spans="7:7" x14ac:dyDescent="0.25">
      <c r="G256" s="4"/>
    </row>
    <row r="257" spans="7:7" x14ac:dyDescent="0.25">
      <c r="G257" s="4"/>
    </row>
    <row r="258" spans="7:7" x14ac:dyDescent="0.25">
      <c r="G258" s="4"/>
    </row>
    <row r="259" spans="7:7" x14ac:dyDescent="0.25">
      <c r="G259" s="4"/>
    </row>
    <row r="260" spans="7:7" x14ac:dyDescent="0.25">
      <c r="G260" s="4"/>
    </row>
    <row r="261" spans="7:7" x14ac:dyDescent="0.25">
      <c r="G261" s="4"/>
    </row>
    <row r="262" spans="7:7" x14ac:dyDescent="0.25">
      <c r="G262" s="4"/>
    </row>
    <row r="263" spans="7:7" x14ac:dyDescent="0.25">
      <c r="G263" s="4"/>
    </row>
    <row r="264" spans="7:7" x14ac:dyDescent="0.25">
      <c r="G264" s="4"/>
    </row>
    <row r="265" spans="7:7" x14ac:dyDescent="0.25">
      <c r="G265" s="4"/>
    </row>
    <row r="266" spans="7:7" x14ac:dyDescent="0.25">
      <c r="G266" s="4"/>
    </row>
    <row r="267" spans="7:7" x14ac:dyDescent="0.25">
      <c r="G267" s="4"/>
    </row>
    <row r="268" spans="7:7" x14ac:dyDescent="0.25">
      <c r="G268" s="4"/>
    </row>
    <row r="269" spans="7:7" x14ac:dyDescent="0.25">
      <c r="G269" s="4"/>
    </row>
    <row r="270" spans="7:7" x14ac:dyDescent="0.25">
      <c r="G270" s="4"/>
    </row>
    <row r="271" spans="7:7" x14ac:dyDescent="0.25">
      <c r="G271" s="4"/>
    </row>
    <row r="272" spans="7:7" x14ac:dyDescent="0.25">
      <c r="G272" s="4"/>
    </row>
    <row r="273" spans="7:7" x14ac:dyDescent="0.25">
      <c r="G273" s="4"/>
    </row>
    <row r="274" spans="7:7" x14ac:dyDescent="0.25">
      <c r="G274" s="4"/>
    </row>
    <row r="275" spans="7:7" x14ac:dyDescent="0.25">
      <c r="G275" s="4"/>
    </row>
    <row r="276" spans="7:7" x14ac:dyDescent="0.25">
      <c r="G276" s="4"/>
    </row>
    <row r="277" spans="7:7" x14ac:dyDescent="0.25">
      <c r="G277" s="4"/>
    </row>
    <row r="278" spans="7:7" x14ac:dyDescent="0.25">
      <c r="G278" s="4"/>
    </row>
    <row r="279" spans="7:7" x14ac:dyDescent="0.25">
      <c r="G279" s="4"/>
    </row>
    <row r="280" spans="7:7" x14ac:dyDescent="0.25">
      <c r="G280" s="4"/>
    </row>
    <row r="281" spans="7:7" x14ac:dyDescent="0.25">
      <c r="G281" s="4"/>
    </row>
    <row r="282" spans="7:7" x14ac:dyDescent="0.25">
      <c r="G282" s="4"/>
    </row>
    <row r="283" spans="7:7" x14ac:dyDescent="0.25">
      <c r="G283" s="4"/>
    </row>
    <row r="284" spans="7:7" x14ac:dyDescent="0.25">
      <c r="G284" s="4"/>
    </row>
    <row r="285" spans="7:7" x14ac:dyDescent="0.25">
      <c r="G285" s="4"/>
    </row>
    <row r="286" spans="7:7" x14ac:dyDescent="0.25">
      <c r="G286" s="4"/>
    </row>
    <row r="287" spans="7:7" x14ac:dyDescent="0.25">
      <c r="G287" s="4"/>
    </row>
    <row r="288" spans="7:7" x14ac:dyDescent="0.25">
      <c r="G288" s="4"/>
    </row>
    <row r="289" spans="7:7" x14ac:dyDescent="0.25">
      <c r="G289" s="4"/>
    </row>
    <row r="290" spans="7:7" x14ac:dyDescent="0.25">
      <c r="G290" s="4"/>
    </row>
    <row r="291" spans="7:7" x14ac:dyDescent="0.25">
      <c r="G291" s="4"/>
    </row>
    <row r="292" spans="7:7" x14ac:dyDescent="0.25">
      <c r="G292" s="4"/>
    </row>
    <row r="293" spans="7:7" x14ac:dyDescent="0.25">
      <c r="G293" s="4"/>
    </row>
    <row r="294" spans="7:7" x14ac:dyDescent="0.25">
      <c r="G294" s="4"/>
    </row>
    <row r="295" spans="7:7" x14ac:dyDescent="0.25">
      <c r="G295" s="4"/>
    </row>
    <row r="296" spans="7:7" x14ac:dyDescent="0.25">
      <c r="G296" s="4"/>
    </row>
    <row r="297" spans="7:7" x14ac:dyDescent="0.25">
      <c r="G297" s="4"/>
    </row>
    <row r="298" spans="7:7" x14ac:dyDescent="0.25">
      <c r="G298" s="4"/>
    </row>
    <row r="299" spans="7:7" x14ac:dyDescent="0.25">
      <c r="G299" s="4"/>
    </row>
    <row r="300" spans="7:7" x14ac:dyDescent="0.25">
      <c r="G300" s="4"/>
    </row>
    <row r="301" spans="7:7" x14ac:dyDescent="0.25">
      <c r="G301" s="4"/>
    </row>
    <row r="302" spans="7:7" x14ac:dyDescent="0.25">
      <c r="G302" s="4"/>
    </row>
    <row r="303" spans="7:7" x14ac:dyDescent="0.25">
      <c r="G303" s="4"/>
    </row>
    <row r="304" spans="7:7" x14ac:dyDescent="0.25">
      <c r="G304" s="4"/>
    </row>
    <row r="305" spans="7:7" x14ac:dyDescent="0.25">
      <c r="G305" s="4"/>
    </row>
    <row r="306" spans="7:7" x14ac:dyDescent="0.25">
      <c r="G306" s="4"/>
    </row>
    <row r="307" spans="7:7" x14ac:dyDescent="0.25">
      <c r="G307" s="4"/>
    </row>
    <row r="308" spans="7:7" x14ac:dyDescent="0.25">
      <c r="G308" s="4"/>
    </row>
    <row r="309" spans="7:7" x14ac:dyDescent="0.25">
      <c r="G309" s="4"/>
    </row>
    <row r="310" spans="7:7" x14ac:dyDescent="0.25">
      <c r="G310" s="4"/>
    </row>
    <row r="311" spans="7:7" x14ac:dyDescent="0.25">
      <c r="G311" s="4"/>
    </row>
    <row r="312" spans="7:7" x14ac:dyDescent="0.25">
      <c r="G312" s="4"/>
    </row>
    <row r="313" spans="7:7" x14ac:dyDescent="0.25">
      <c r="G313" s="4"/>
    </row>
    <row r="314" spans="7:7" x14ac:dyDescent="0.25">
      <c r="G314" s="4"/>
    </row>
    <row r="315" spans="7:7" x14ac:dyDescent="0.25">
      <c r="G315" s="4"/>
    </row>
    <row r="316" spans="7:7" x14ac:dyDescent="0.25">
      <c r="G316" s="4"/>
    </row>
    <row r="317" spans="7:7" x14ac:dyDescent="0.25">
      <c r="G317" s="4"/>
    </row>
    <row r="318" spans="7:7" x14ac:dyDescent="0.25">
      <c r="G318" s="4"/>
    </row>
    <row r="319" spans="7:7" x14ac:dyDescent="0.25">
      <c r="G319" s="4"/>
    </row>
    <row r="320" spans="7:7" x14ac:dyDescent="0.25">
      <c r="G320" s="4"/>
    </row>
    <row r="321" spans="7:7" x14ac:dyDescent="0.25">
      <c r="G321" s="4"/>
    </row>
    <row r="322" spans="7:7" x14ac:dyDescent="0.25">
      <c r="G322" s="4"/>
    </row>
    <row r="323" spans="7:7" x14ac:dyDescent="0.25">
      <c r="G323" s="4"/>
    </row>
    <row r="324" spans="7:7" x14ac:dyDescent="0.25">
      <c r="G324" s="4"/>
    </row>
    <row r="325" spans="7:7" x14ac:dyDescent="0.25">
      <c r="G325" s="4"/>
    </row>
    <row r="326" spans="7:7" x14ac:dyDescent="0.25">
      <c r="G326" s="4"/>
    </row>
    <row r="327" spans="7:7" x14ac:dyDescent="0.25">
      <c r="G327" s="4"/>
    </row>
    <row r="328" spans="7:7" x14ac:dyDescent="0.25">
      <c r="G328" s="4"/>
    </row>
    <row r="329" spans="7:7" x14ac:dyDescent="0.25">
      <c r="G329" s="4"/>
    </row>
    <row r="330" spans="7:7" x14ac:dyDescent="0.25">
      <c r="G330" s="4"/>
    </row>
    <row r="331" spans="7:7" x14ac:dyDescent="0.25">
      <c r="G331" s="4"/>
    </row>
    <row r="332" spans="7:7" x14ac:dyDescent="0.25">
      <c r="G332" s="4"/>
    </row>
    <row r="333" spans="7:7" x14ac:dyDescent="0.25">
      <c r="G333" s="4"/>
    </row>
    <row r="334" spans="7:7" x14ac:dyDescent="0.25">
      <c r="G334" s="4"/>
    </row>
    <row r="335" spans="7:7" x14ac:dyDescent="0.25">
      <c r="G335" s="4"/>
    </row>
    <row r="336" spans="7:7" x14ac:dyDescent="0.25">
      <c r="G336" s="4"/>
    </row>
    <row r="337" spans="7:7" x14ac:dyDescent="0.25">
      <c r="G337" s="4"/>
    </row>
    <row r="338" spans="7:7" x14ac:dyDescent="0.25">
      <c r="G338" s="4"/>
    </row>
    <row r="339" spans="7:7" x14ac:dyDescent="0.25">
      <c r="G339" s="4"/>
    </row>
    <row r="340" spans="7:7" x14ac:dyDescent="0.25">
      <c r="G340" s="4"/>
    </row>
    <row r="341" spans="7:7" x14ac:dyDescent="0.25">
      <c r="G341" s="4"/>
    </row>
    <row r="342" spans="7:7" x14ac:dyDescent="0.25">
      <c r="G342" s="4"/>
    </row>
    <row r="343" spans="7:7" x14ac:dyDescent="0.25">
      <c r="G343" s="4"/>
    </row>
    <row r="344" spans="7:7" x14ac:dyDescent="0.25">
      <c r="G344" s="4"/>
    </row>
    <row r="345" spans="7:7" x14ac:dyDescent="0.25">
      <c r="G345" s="4"/>
    </row>
    <row r="346" spans="7:7" x14ac:dyDescent="0.25">
      <c r="G346" s="4"/>
    </row>
    <row r="347" spans="7:7" x14ac:dyDescent="0.25">
      <c r="G347" s="4"/>
    </row>
    <row r="348" spans="7:7" x14ac:dyDescent="0.25">
      <c r="G348" s="4"/>
    </row>
    <row r="349" spans="7:7" x14ac:dyDescent="0.25">
      <c r="G349" s="4"/>
    </row>
    <row r="350" spans="7:7" x14ac:dyDescent="0.25">
      <c r="G350" s="4"/>
    </row>
    <row r="351" spans="7:7" x14ac:dyDescent="0.25">
      <c r="G351" s="4"/>
    </row>
    <row r="352" spans="7:7" x14ac:dyDescent="0.25">
      <c r="G352" s="4"/>
    </row>
    <row r="353" spans="7:7" x14ac:dyDescent="0.25">
      <c r="G353" s="4"/>
    </row>
    <row r="354" spans="7:7" x14ac:dyDescent="0.25">
      <c r="G354" s="4"/>
    </row>
    <row r="355" spans="7:7" x14ac:dyDescent="0.25">
      <c r="G355" s="4"/>
    </row>
    <row r="356" spans="7:7" x14ac:dyDescent="0.25">
      <c r="G356" s="4"/>
    </row>
    <row r="357" spans="7:7" x14ac:dyDescent="0.25">
      <c r="G357" s="4"/>
    </row>
    <row r="358" spans="7:7" x14ac:dyDescent="0.25">
      <c r="G358" s="4"/>
    </row>
    <row r="359" spans="7:7" x14ac:dyDescent="0.25">
      <c r="G359" s="4"/>
    </row>
    <row r="360" spans="7:7" x14ac:dyDescent="0.25">
      <c r="G360" s="4"/>
    </row>
    <row r="361" spans="7:7" x14ac:dyDescent="0.25">
      <c r="G361" s="4"/>
    </row>
    <row r="362" spans="7:7" x14ac:dyDescent="0.25">
      <c r="G362" s="4"/>
    </row>
    <row r="363" spans="7:7" x14ac:dyDescent="0.25">
      <c r="G363" s="4"/>
    </row>
    <row r="364" spans="7:7" x14ac:dyDescent="0.25">
      <c r="G364" s="4"/>
    </row>
    <row r="365" spans="7:7" x14ac:dyDescent="0.25">
      <c r="G365" s="4"/>
    </row>
    <row r="366" spans="7:7" x14ac:dyDescent="0.25">
      <c r="G366" s="4"/>
    </row>
    <row r="367" spans="7:7" x14ac:dyDescent="0.25">
      <c r="G367" s="4"/>
    </row>
    <row r="368" spans="7:7" x14ac:dyDescent="0.25">
      <c r="G368" s="4"/>
    </row>
    <row r="369" spans="7:7" x14ac:dyDescent="0.25">
      <c r="G369" s="4"/>
    </row>
    <row r="370" spans="7:7" x14ac:dyDescent="0.25">
      <c r="G370" s="4"/>
    </row>
    <row r="371" spans="7:7" x14ac:dyDescent="0.25">
      <c r="G371" s="4"/>
    </row>
    <row r="372" spans="7:7" x14ac:dyDescent="0.25">
      <c r="G372" s="4"/>
    </row>
    <row r="373" spans="7:7" x14ac:dyDescent="0.25">
      <c r="G373" s="4"/>
    </row>
    <row r="374" spans="7:7" x14ac:dyDescent="0.25">
      <c r="G374" s="4"/>
    </row>
    <row r="375" spans="7:7" x14ac:dyDescent="0.25">
      <c r="G375" s="4"/>
    </row>
    <row r="376" spans="7:7" x14ac:dyDescent="0.25">
      <c r="G376" s="4"/>
    </row>
    <row r="377" spans="7:7" x14ac:dyDescent="0.25">
      <c r="G377" s="4"/>
    </row>
    <row r="378" spans="7:7" x14ac:dyDescent="0.25">
      <c r="G378" s="4"/>
    </row>
    <row r="379" spans="7:7" x14ac:dyDescent="0.25">
      <c r="G379" s="4"/>
    </row>
    <row r="380" spans="7:7" x14ac:dyDescent="0.25">
      <c r="G380" s="4"/>
    </row>
    <row r="381" spans="7:7" x14ac:dyDescent="0.25">
      <c r="G381" s="4"/>
    </row>
    <row r="382" spans="7:7" x14ac:dyDescent="0.25">
      <c r="G382" s="4"/>
    </row>
    <row r="383" spans="7:7" x14ac:dyDescent="0.25">
      <c r="G383" s="4"/>
    </row>
    <row r="384" spans="7:7" x14ac:dyDescent="0.25">
      <c r="G384" s="4"/>
    </row>
    <row r="385" spans="7:7" x14ac:dyDescent="0.25">
      <c r="G385" s="4"/>
    </row>
    <row r="386" spans="7:7" x14ac:dyDescent="0.25">
      <c r="G386" s="4"/>
    </row>
    <row r="387" spans="7:7" x14ac:dyDescent="0.25">
      <c r="G387" s="4"/>
    </row>
    <row r="388" spans="7:7" x14ac:dyDescent="0.25">
      <c r="G388" s="4"/>
    </row>
    <row r="389" spans="7:7" x14ac:dyDescent="0.25">
      <c r="G389" s="4"/>
    </row>
    <row r="390" spans="7:7" x14ac:dyDescent="0.25">
      <c r="G390" s="4"/>
    </row>
    <row r="391" spans="7:7" x14ac:dyDescent="0.25">
      <c r="G391" s="4"/>
    </row>
    <row r="392" spans="7:7" x14ac:dyDescent="0.25">
      <c r="G392" s="4"/>
    </row>
    <row r="393" spans="7:7" x14ac:dyDescent="0.25">
      <c r="G393" s="4"/>
    </row>
    <row r="394" spans="7:7" x14ac:dyDescent="0.25">
      <c r="G394" s="4"/>
    </row>
    <row r="395" spans="7:7" x14ac:dyDescent="0.25">
      <c r="G395" s="4"/>
    </row>
    <row r="396" spans="7:7" x14ac:dyDescent="0.25">
      <c r="G396" s="4"/>
    </row>
    <row r="397" spans="7:7" x14ac:dyDescent="0.25">
      <c r="G397" s="4"/>
    </row>
    <row r="398" spans="7:7" x14ac:dyDescent="0.25">
      <c r="G398" s="4"/>
    </row>
    <row r="399" spans="7:7" x14ac:dyDescent="0.25">
      <c r="G399" s="4"/>
    </row>
    <row r="400" spans="7:7" x14ac:dyDescent="0.25">
      <c r="G400" s="4"/>
    </row>
    <row r="401" spans="7:7" x14ac:dyDescent="0.25">
      <c r="G401" s="4"/>
    </row>
    <row r="402" spans="7:7" x14ac:dyDescent="0.25">
      <c r="G402" s="4"/>
    </row>
    <row r="403" spans="7:7" x14ac:dyDescent="0.25">
      <c r="G403" s="4"/>
    </row>
    <row r="404" spans="7:7" x14ac:dyDescent="0.25">
      <c r="G404" s="4"/>
    </row>
    <row r="405" spans="7:7" x14ac:dyDescent="0.25">
      <c r="G405" s="4"/>
    </row>
    <row r="406" spans="7:7" x14ac:dyDescent="0.25">
      <c r="G406" s="4"/>
    </row>
    <row r="407" spans="7:7" x14ac:dyDescent="0.25">
      <c r="G407" s="4"/>
    </row>
    <row r="408" spans="7:7" x14ac:dyDescent="0.25">
      <c r="G408" s="4"/>
    </row>
    <row r="409" spans="7:7" x14ac:dyDescent="0.25">
      <c r="G409" s="4"/>
    </row>
    <row r="410" spans="7:7" x14ac:dyDescent="0.25">
      <c r="G410" s="4"/>
    </row>
    <row r="411" spans="7:7" x14ac:dyDescent="0.25">
      <c r="G411" s="4"/>
    </row>
    <row r="412" spans="7:7" x14ac:dyDescent="0.25">
      <c r="G412" s="4"/>
    </row>
    <row r="413" spans="7:7" x14ac:dyDescent="0.25">
      <c r="G413" s="4"/>
    </row>
    <row r="414" spans="7:7" x14ac:dyDescent="0.25">
      <c r="G414" s="4"/>
    </row>
    <row r="415" spans="7:7" x14ac:dyDescent="0.25">
      <c r="G415" s="4"/>
    </row>
    <row r="416" spans="7:7" x14ac:dyDescent="0.25">
      <c r="G416" s="4"/>
    </row>
    <row r="417" spans="7:7" x14ac:dyDescent="0.25">
      <c r="G417" s="4"/>
    </row>
    <row r="418" spans="7:7" x14ac:dyDescent="0.25">
      <c r="G418" s="4"/>
    </row>
    <row r="419" spans="7:7" x14ac:dyDescent="0.25">
      <c r="G419" s="4"/>
    </row>
    <row r="420" spans="7:7" x14ac:dyDescent="0.25">
      <c r="G420" s="4"/>
    </row>
    <row r="421" spans="7:7" x14ac:dyDescent="0.25">
      <c r="G421" s="4"/>
    </row>
    <row r="422" spans="7:7" x14ac:dyDescent="0.25">
      <c r="G422" s="4"/>
    </row>
  </sheetData>
  <mergeCells count="2">
    <mergeCell ref="F1:G1"/>
    <mergeCell ref="A1:E1"/>
  </mergeCells>
  <pageMargins left="0.59055118110236227" right="0.59055118110236227" top="0.78740157480314965" bottom="0.78740157480314965" header="0.31496062992125984" footer="0.31496062992125984"/>
  <pageSetup paperSize="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4C80-2F40-42D5-9A7C-35B4B9F83D1B}">
  <dimension ref="A1:G15"/>
  <sheetViews>
    <sheetView workbookViewId="0">
      <selection activeCell="D20" sqref="D20"/>
    </sheetView>
  </sheetViews>
  <sheetFormatPr defaultRowHeight="15" x14ac:dyDescent="0.25"/>
  <cols>
    <col min="1" max="1" width="21" bestFit="1" customWidth="1"/>
    <col min="2" max="2" width="28.85546875" customWidth="1"/>
  </cols>
  <sheetData>
    <row r="1" spans="1:7" ht="45.75" customHeight="1" x14ac:dyDescent="0.4">
      <c r="A1" s="284" t="s">
        <v>637</v>
      </c>
      <c r="B1" s="284"/>
      <c r="C1" s="285"/>
      <c r="D1" s="286"/>
      <c r="E1" s="286"/>
      <c r="F1" s="286"/>
      <c r="G1" s="286"/>
    </row>
    <row r="2" spans="1:7" ht="20.25" x14ac:dyDescent="0.3">
      <c r="A2" s="287"/>
      <c r="B2" s="287"/>
      <c r="C2" s="288"/>
      <c r="D2" s="287"/>
      <c r="E2" s="287"/>
      <c r="F2" s="287"/>
      <c r="G2" s="287"/>
    </row>
    <row r="3" spans="1:7" ht="20.25" x14ac:dyDescent="0.25">
      <c r="A3" s="289" t="s">
        <v>638</v>
      </c>
      <c r="B3" s="289"/>
      <c r="C3" s="290"/>
      <c r="D3" s="291"/>
      <c r="E3" s="291"/>
      <c r="F3" s="291"/>
      <c r="G3" s="291"/>
    </row>
    <row r="4" spans="1:7" ht="15.75" x14ac:dyDescent="0.25">
      <c r="A4" s="292" t="s">
        <v>639</v>
      </c>
      <c r="B4" s="293" t="s">
        <v>640</v>
      </c>
      <c r="C4" s="294"/>
    </row>
    <row r="5" spans="1:7" ht="30" x14ac:dyDescent="0.25">
      <c r="A5" s="292"/>
      <c r="B5" s="295"/>
      <c r="C5" s="296" t="s">
        <v>641</v>
      </c>
      <c r="D5" s="296" t="s">
        <v>642</v>
      </c>
      <c r="E5" s="296" t="s">
        <v>643</v>
      </c>
    </row>
    <row r="6" spans="1:7" x14ac:dyDescent="0.25">
      <c r="A6" s="297" t="s">
        <v>644</v>
      </c>
      <c r="B6" s="298">
        <f>+BELLEDO!G60</f>
        <v>1469.53</v>
      </c>
      <c r="C6" s="299">
        <v>189</v>
      </c>
      <c r="D6" s="300">
        <v>10</v>
      </c>
      <c r="E6" s="301">
        <f>+D6*C6</f>
        <v>1890</v>
      </c>
      <c r="F6" s="301"/>
      <c r="G6" t="s">
        <v>645</v>
      </c>
    </row>
    <row r="7" spans="1:7" x14ac:dyDescent="0.25">
      <c r="A7" s="297" t="s">
        <v>646</v>
      </c>
      <c r="B7" s="298">
        <f>+GERMANEDO!G60</f>
        <v>462.87</v>
      </c>
      <c r="C7" s="299">
        <v>86</v>
      </c>
      <c r="D7" s="300">
        <v>10</v>
      </c>
      <c r="E7" s="301">
        <f t="shared" ref="E7:E12" si="0">+D7*C7</f>
        <v>860</v>
      </c>
      <c r="F7" s="301"/>
      <c r="G7" t="s">
        <v>645</v>
      </c>
    </row>
    <row r="8" spans="1:7" x14ac:dyDescent="0.25">
      <c r="A8" s="297" t="s">
        <v>647</v>
      </c>
      <c r="B8" s="298">
        <f>+MALNAGO!G67</f>
        <v>924.59</v>
      </c>
      <c r="C8" s="299">
        <v>94</v>
      </c>
      <c r="D8" s="300">
        <v>10</v>
      </c>
      <c r="E8" s="302">
        <f t="shared" si="0"/>
        <v>940</v>
      </c>
      <c r="F8" s="301"/>
      <c r="G8" t="s">
        <v>645</v>
      </c>
    </row>
    <row r="9" spans="1:7" x14ac:dyDescent="0.25">
      <c r="A9" s="297" t="s">
        <v>648</v>
      </c>
      <c r="B9" s="298">
        <f>+NS.FAMIGLIA!G23</f>
        <v>112.84</v>
      </c>
      <c r="C9" s="299">
        <v>13</v>
      </c>
      <c r="D9" s="300">
        <v>20</v>
      </c>
      <c r="E9" s="301">
        <f t="shared" si="0"/>
        <v>260</v>
      </c>
      <c r="F9" s="301"/>
      <c r="G9" t="s">
        <v>645</v>
      </c>
    </row>
    <row r="10" spans="1:7" x14ac:dyDescent="0.25">
      <c r="A10" s="297" t="s">
        <v>649</v>
      </c>
      <c r="B10" s="298">
        <f>+'SCUOLA OSPEDALIERA'!G19</f>
        <v>124.485</v>
      </c>
      <c r="C10" s="299">
        <v>10</v>
      </c>
      <c r="D10" s="300">
        <v>10</v>
      </c>
      <c r="E10" s="301">
        <f t="shared" si="0"/>
        <v>100</v>
      </c>
      <c r="F10" s="301"/>
      <c r="G10" t="s">
        <v>645</v>
      </c>
    </row>
    <row r="11" spans="1:7" x14ac:dyDescent="0.25">
      <c r="A11" s="297" t="s">
        <v>650</v>
      </c>
      <c r="B11" s="298">
        <f>+INF.CALEOTTO!G49</f>
        <v>509</v>
      </c>
      <c r="C11" s="299">
        <v>35</v>
      </c>
      <c r="D11" s="300">
        <v>20</v>
      </c>
      <c r="E11" s="301">
        <f t="shared" si="0"/>
        <v>700</v>
      </c>
      <c r="F11" s="301"/>
      <c r="G11" s="303" t="s">
        <v>651</v>
      </c>
    </row>
    <row r="12" spans="1:7" x14ac:dyDescent="0.25">
      <c r="A12" s="297" t="s">
        <v>652</v>
      </c>
      <c r="B12" s="298">
        <f>+INF.SPREAFICO!G66</f>
        <v>1241.57</v>
      </c>
      <c r="C12" s="299">
        <v>58</v>
      </c>
      <c r="D12" s="300">
        <v>20</v>
      </c>
      <c r="E12" s="302">
        <f t="shared" si="0"/>
        <v>1160</v>
      </c>
      <c r="F12" s="301"/>
      <c r="G12" t="s">
        <v>645</v>
      </c>
    </row>
    <row r="13" spans="1:7" x14ac:dyDescent="0.25">
      <c r="A13" s="12"/>
      <c r="B13" s="304"/>
      <c r="C13" s="300"/>
      <c r="D13" s="300"/>
      <c r="E13" s="305">
        <f>SUM(E6:E12)</f>
        <v>5910</v>
      </c>
      <c r="F13" s="305" t="s">
        <v>49</v>
      </c>
    </row>
    <row r="14" spans="1:7" x14ac:dyDescent="0.25">
      <c r="A14" s="297" t="s">
        <v>653</v>
      </c>
      <c r="B14" s="306">
        <f>SUM(B6:B13)</f>
        <v>4844.8850000000002</v>
      </c>
      <c r="C14" s="300"/>
      <c r="D14" s="300"/>
      <c r="E14" s="305">
        <f>+E13/122*100</f>
        <v>4844.2622950819677</v>
      </c>
      <c r="F14" s="305" t="s">
        <v>274</v>
      </c>
    </row>
    <row r="15" spans="1:7" x14ac:dyDescent="0.25">
      <c r="B15" s="301"/>
      <c r="C15" s="300"/>
      <c r="D15" s="301"/>
      <c r="E15" s="305">
        <f>+E14*22%</f>
        <v>1065.7377049180329</v>
      </c>
      <c r="F15" s="305" t="s">
        <v>275</v>
      </c>
    </row>
  </sheetData>
  <mergeCells count="4">
    <mergeCell ref="A1:B1"/>
    <mergeCell ref="A3:B3"/>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DCA42D8190BB4D90BFEC4455E65AA1" ma:contentTypeVersion="12" ma:contentTypeDescription="Creare un nuovo documento." ma:contentTypeScope="" ma:versionID="00edbba5a68604acb56668974b8b93b0">
  <xsd:schema xmlns:xsd="http://www.w3.org/2001/XMLSchema" xmlns:xs="http://www.w3.org/2001/XMLSchema" xmlns:p="http://schemas.microsoft.com/office/2006/metadata/properties" xmlns:ns3="84585336-6b8a-45aa-bafd-70c3285e993d" xmlns:ns4="ba92f4ae-2dfd-49c4-8f8a-e6ed2dbc719d" targetNamespace="http://schemas.microsoft.com/office/2006/metadata/properties" ma:root="true" ma:fieldsID="f12c2b34e0309325257e5c9595f18ec5" ns3:_="" ns4:_="">
    <xsd:import namespace="84585336-6b8a-45aa-bafd-70c3285e993d"/>
    <xsd:import namespace="ba92f4ae-2dfd-49c4-8f8a-e6ed2dbc719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85336-6b8a-45aa-bafd-70c3285e9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f4ae-2dfd-49c4-8f8a-e6ed2dbc719d"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DBE57-CE99-44D2-BD12-F632B692FD91}">
  <ds:schemaRefs>
    <ds:schemaRef ds:uri="http://schemas.microsoft.com/office/2006/documentManagement/types"/>
    <ds:schemaRef ds:uri="http://schemas.openxmlformats.org/package/2006/metadata/core-properties"/>
    <ds:schemaRef ds:uri="84585336-6b8a-45aa-bafd-70c3285e993d"/>
    <ds:schemaRef ds:uri="http://purl.org/dc/dcmitype/"/>
    <ds:schemaRef ds:uri="http://schemas.microsoft.com/office/infopath/2007/PartnerControls"/>
    <ds:schemaRef ds:uri="http://purl.org/dc/elements/1.1/"/>
    <ds:schemaRef ds:uri="http://schemas.microsoft.com/office/2006/metadata/properties"/>
    <ds:schemaRef ds:uri="ba92f4ae-2dfd-49c4-8f8a-e6ed2dbc719d"/>
    <ds:schemaRef ds:uri="http://www.w3.org/XML/1998/namespace"/>
    <ds:schemaRef ds:uri="http://purl.org/dc/terms/"/>
  </ds:schemaRefs>
</ds:datastoreItem>
</file>

<file path=customXml/itemProps2.xml><?xml version="1.0" encoding="utf-8"?>
<ds:datastoreItem xmlns:ds="http://schemas.openxmlformats.org/officeDocument/2006/customXml" ds:itemID="{B748A5F6-61B6-4F55-A8D7-F583521AEF1F}">
  <ds:schemaRefs>
    <ds:schemaRef ds:uri="http://schemas.microsoft.com/sharepoint/v3/contenttype/forms"/>
  </ds:schemaRefs>
</ds:datastoreItem>
</file>

<file path=customXml/itemProps3.xml><?xml version="1.0" encoding="utf-8"?>
<ds:datastoreItem xmlns:ds="http://schemas.openxmlformats.org/officeDocument/2006/customXml" ds:itemID="{875C51D5-1D45-4B87-BB2D-A51B496BC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85336-6b8a-45aa-bafd-70c3285e993d"/>
    <ds:schemaRef ds:uri="ba92f4ae-2dfd-49c4-8f8a-e6ed2dbc7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7</vt:i4>
      </vt:variant>
    </vt:vector>
  </HeadingPairs>
  <TitlesOfParts>
    <vt:vector size="16" baseType="lpstr">
      <vt:lpstr>ORDINE</vt:lpstr>
      <vt:lpstr>BELLEDO</vt:lpstr>
      <vt:lpstr>GERMANEDO</vt:lpstr>
      <vt:lpstr>MALNAGO</vt:lpstr>
      <vt:lpstr>NS.FAMIGLIA</vt:lpstr>
      <vt:lpstr>SCUOLA OSPEDALIERA</vt:lpstr>
      <vt:lpstr>INF.CALEOTTO</vt:lpstr>
      <vt:lpstr>INF.SPREAFICO</vt:lpstr>
      <vt:lpstr>RIEPILOGO</vt:lpstr>
      <vt:lpstr>BELLEDO!Titoli_stampa</vt:lpstr>
      <vt:lpstr>GERMANEDO!Titoli_stampa</vt:lpstr>
      <vt:lpstr>INF.CALEOTTO!Titoli_stampa</vt:lpstr>
      <vt:lpstr>INF.SPREAFICO!Titoli_stampa</vt:lpstr>
      <vt:lpstr>MALNAGO!Titoli_stampa</vt:lpstr>
      <vt:lpstr>NS.FAMIGLIA!Titoli_stampa</vt:lpstr>
      <vt:lpstr>'SCUOLA OSPEDALIERA'!Titoli_stampa</vt:lpstr>
    </vt:vector>
  </TitlesOfParts>
  <Company>Telecomitalia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11alunni</dc:creator>
  <cp:lastModifiedBy>Erica Torri</cp:lastModifiedBy>
  <cp:revision/>
  <cp:lastPrinted>2025-09-02T10:15:20Z</cp:lastPrinted>
  <dcterms:created xsi:type="dcterms:W3CDTF">2018-06-01T09:06:28Z</dcterms:created>
  <dcterms:modified xsi:type="dcterms:W3CDTF">2025-09-02T10:19:46Z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0x010100B9DCA42D8190BB4D90BFEC4455E65AA1</vt:lpwstr>
  </property>
</Properties>
</file>