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CONTO CONSUNTIVO 2022 IC CORTEMAGGIORE\"/>
    </mc:Choice>
  </mc:AlternateContent>
  <bookViews>
    <workbookView xWindow="0" yWindow="0" windowWidth="28800" windowHeight="12000" activeTab="1"/>
  </bookViews>
  <sheets>
    <sheet name="ISTRUZIONI" sheetId="2" r:id="rId1"/>
    <sheet name="CONTROLLI" sheetId="10" r:id="rId2"/>
    <sheet name="modello progetti " sheetId="12" r:id="rId3"/>
    <sheet name="VERBALE" sheetId="11" r:id="rId4"/>
  </sheets>
  <definedNames>
    <definedName name="_xlnm.Print_Area" localSheetId="1">CONTROLLI!$A$1:$O$100</definedName>
    <definedName name="_xlnm.Print_Area" localSheetId="3">VERBALE!$A$1:$N$300</definedName>
  </definedNames>
  <calcPr calcId="162913"/>
</workbook>
</file>

<file path=xl/calcChain.xml><?xml version="1.0" encoding="utf-8"?>
<calcChain xmlns="http://schemas.openxmlformats.org/spreadsheetml/2006/main">
  <c r="K31" i="12" l="1"/>
  <c r="J29" i="12"/>
  <c r="G29" i="12"/>
  <c r="D29" i="12"/>
  <c r="B29" i="12"/>
  <c r="B33" i="12" s="1"/>
  <c r="G23" i="12"/>
  <c r="D23" i="12"/>
  <c r="J20" i="12"/>
  <c r="G20" i="12"/>
  <c r="F20" i="12"/>
  <c r="E20" i="12"/>
  <c r="D20" i="12"/>
  <c r="D33" i="12" s="1"/>
  <c r="C20" i="12"/>
  <c r="B20" i="12"/>
  <c r="K9" i="12"/>
  <c r="G9" i="12"/>
  <c r="D9" i="12"/>
  <c r="C9" i="12"/>
  <c r="I33" i="12"/>
  <c r="H33" i="12"/>
  <c r="F33" i="12"/>
  <c r="E33" i="12"/>
  <c r="C33" i="12"/>
  <c r="K32" i="12"/>
  <c r="L32" i="12" s="1"/>
  <c r="L31" i="12"/>
  <c r="K30" i="12"/>
  <c r="L30" i="12" s="1"/>
  <c r="K27" i="12"/>
  <c r="L27" i="12" s="1"/>
  <c r="K26" i="12"/>
  <c r="L26" i="12" s="1"/>
  <c r="K25" i="12"/>
  <c r="L25" i="12" s="1"/>
  <c r="K22" i="12"/>
  <c r="L22" i="12" s="1"/>
  <c r="K21" i="12"/>
  <c r="L21" i="12" s="1"/>
  <c r="K12" i="12"/>
  <c r="L12" i="12" s="1"/>
  <c r="K10" i="12"/>
  <c r="L10" i="12" s="1"/>
  <c r="K7" i="12"/>
  <c r="L7" i="12" s="1"/>
  <c r="J33" i="12" l="1"/>
  <c r="K20" i="12"/>
  <c r="G33" i="12"/>
  <c r="K33" i="12" s="1"/>
  <c r="G34" i="12" s="1"/>
  <c r="H288" i="11"/>
  <c r="H289" i="11"/>
  <c r="H290" i="11"/>
  <c r="H291" i="11"/>
  <c r="H292" i="11"/>
  <c r="H293" i="11"/>
  <c r="H294" i="11"/>
  <c r="H295" i="11"/>
  <c r="H296" i="11"/>
  <c r="H297" i="11"/>
  <c r="H287" i="11"/>
  <c r="J288" i="11"/>
  <c r="J289" i="11"/>
  <c r="J290" i="11"/>
  <c r="J291" i="11"/>
  <c r="J292" i="11"/>
  <c r="J293" i="11"/>
  <c r="J294" i="11"/>
  <c r="J295" i="11"/>
  <c r="J296" i="11"/>
  <c r="J297" i="11"/>
  <c r="K288" i="11"/>
  <c r="K289" i="11"/>
  <c r="K290" i="11"/>
  <c r="K291" i="11"/>
  <c r="K292" i="11"/>
  <c r="K293" i="11"/>
  <c r="K294" i="11"/>
  <c r="K295" i="11"/>
  <c r="K296" i="11"/>
  <c r="K297" i="11"/>
  <c r="G288" i="11"/>
  <c r="G289" i="11"/>
  <c r="G290" i="11"/>
  <c r="G291" i="11"/>
  <c r="G292" i="11"/>
  <c r="G293" i="11"/>
  <c r="G294" i="11"/>
  <c r="G295" i="11"/>
  <c r="G296" i="11"/>
  <c r="G297" i="11"/>
  <c r="F288" i="11"/>
  <c r="F289" i="11"/>
  <c r="F290" i="11"/>
  <c r="F291" i="11"/>
  <c r="F292" i="11"/>
  <c r="F293" i="11"/>
  <c r="F294" i="11"/>
  <c r="F295" i="11"/>
  <c r="F296" i="11"/>
  <c r="F297" i="11"/>
  <c r="E288" i="11"/>
  <c r="E289" i="11"/>
  <c r="E290" i="11"/>
  <c r="E291" i="11"/>
  <c r="E292" i="11"/>
  <c r="E293" i="11"/>
  <c r="E294" i="11"/>
  <c r="E295" i="11"/>
  <c r="E296" i="11"/>
  <c r="E297" i="11"/>
  <c r="D288" i="11"/>
  <c r="D289" i="11"/>
  <c r="D290" i="11"/>
  <c r="D291" i="11"/>
  <c r="D292" i="11"/>
  <c r="D293" i="11"/>
  <c r="D294" i="11"/>
  <c r="D295" i="11"/>
  <c r="D296" i="11"/>
  <c r="D297" i="11"/>
  <c r="C288" i="11"/>
  <c r="C289" i="11"/>
  <c r="C290" i="11"/>
  <c r="C291" i="11"/>
  <c r="C292" i="11"/>
  <c r="C293" i="11"/>
  <c r="C294" i="11"/>
  <c r="C295" i="11"/>
  <c r="C296" i="11"/>
  <c r="C297" i="11"/>
  <c r="K287" i="11"/>
  <c r="I113" i="11"/>
  <c r="I120" i="11"/>
  <c r="I131" i="11"/>
  <c r="I132" i="11"/>
  <c r="I137" i="11" s="1"/>
  <c r="I133" i="11"/>
  <c r="I134" i="11"/>
  <c r="I135" i="11"/>
  <c r="J287" i="11"/>
  <c r="C287" i="11"/>
  <c r="D287" i="11"/>
  <c r="E287" i="11"/>
  <c r="F287" i="11"/>
  <c r="G287" i="11"/>
  <c r="B288" i="11"/>
  <c r="B289" i="11"/>
  <c r="B290" i="11"/>
  <c r="B291" i="11"/>
  <c r="B292" i="11"/>
  <c r="B293" i="11"/>
  <c r="B294" i="11"/>
  <c r="B295" i="11"/>
  <c r="B296" i="11"/>
  <c r="B297" i="11"/>
  <c r="B287" i="11"/>
  <c r="C269" i="11"/>
  <c r="C268" i="11"/>
  <c r="C266" i="11"/>
  <c r="C265" i="11"/>
  <c r="E262" i="11"/>
  <c r="C249" i="11"/>
  <c r="B251" i="11"/>
  <c r="B249" i="11"/>
  <c r="C242" i="11"/>
  <c r="F242" i="11"/>
  <c r="B242" i="11"/>
  <c r="C239" i="11"/>
  <c r="F239" i="11"/>
  <c r="B239" i="11"/>
  <c r="B220" i="11"/>
  <c r="E43" i="10"/>
  <c r="E45" i="10" s="1"/>
  <c r="C226" i="11"/>
  <c r="C220" i="11"/>
  <c r="C216" i="11"/>
  <c r="C217" i="11"/>
  <c r="C218" i="11"/>
  <c r="C219" i="11"/>
  <c r="C215" i="11"/>
  <c r="C209" i="11"/>
  <c r="C210" i="11"/>
  <c r="C211" i="11"/>
  <c r="C212" i="11"/>
  <c r="C213" i="11"/>
  <c r="C208" i="11"/>
  <c r="B229" i="11"/>
  <c r="B228" i="11"/>
  <c r="B226" i="11"/>
  <c r="B225" i="11"/>
  <c r="B216" i="11"/>
  <c r="B217" i="11"/>
  <c r="B218" i="11"/>
  <c r="B219" i="11"/>
  <c r="B215" i="11"/>
  <c r="B209" i="11"/>
  <c r="B210" i="11"/>
  <c r="B211" i="11"/>
  <c r="B212" i="11"/>
  <c r="B213" i="11"/>
  <c r="B208" i="11"/>
  <c r="C193" i="11"/>
  <c r="C195" i="11"/>
  <c r="C196" i="11"/>
  <c r="C197" i="11"/>
  <c r="C199" i="11"/>
  <c r="B201" i="11"/>
  <c r="B192" i="11"/>
  <c r="B193" i="11"/>
  <c r="B194" i="11"/>
  <c r="B195" i="11"/>
  <c r="B196" i="11"/>
  <c r="B197" i="11"/>
  <c r="B198" i="11"/>
  <c r="B199" i="11"/>
  <c r="B191" i="11"/>
  <c r="B190" i="11"/>
  <c r="B189" i="11"/>
  <c r="B188" i="11"/>
  <c r="B187" i="11"/>
  <c r="B159" i="11"/>
  <c r="B178" i="11" s="1"/>
  <c r="C137" i="11"/>
  <c r="E137" i="11"/>
  <c r="F137" i="11"/>
  <c r="G137" i="11"/>
  <c r="H137" i="11"/>
  <c r="J137" i="11"/>
  <c r="M137" i="11"/>
  <c r="N137" i="11"/>
  <c r="B137" i="11"/>
  <c r="L132" i="11"/>
  <c r="L133" i="11"/>
  <c r="L134" i="11"/>
  <c r="L135" i="11"/>
  <c r="L131" i="11"/>
  <c r="K132" i="11"/>
  <c r="K133" i="11"/>
  <c r="K134" i="11"/>
  <c r="K135" i="11"/>
  <c r="K131" i="11"/>
  <c r="D132" i="11"/>
  <c r="D133" i="11"/>
  <c r="D134" i="11"/>
  <c r="D135" i="11"/>
  <c r="D131" i="11"/>
  <c r="C120" i="11"/>
  <c r="D120" i="11"/>
  <c r="F120" i="11"/>
  <c r="G120" i="11"/>
  <c r="H120" i="11"/>
  <c r="K120" i="11"/>
  <c r="B120" i="11"/>
  <c r="J116" i="11"/>
  <c r="L116" i="11" s="1"/>
  <c r="J117" i="11"/>
  <c r="L117" i="11" s="1"/>
  <c r="J118" i="11"/>
  <c r="L118" i="11" s="1"/>
  <c r="J115" i="11"/>
  <c r="L115" i="11" s="1"/>
  <c r="E116" i="11"/>
  <c r="E117" i="11"/>
  <c r="E118" i="11"/>
  <c r="E115" i="11"/>
  <c r="J107" i="11"/>
  <c r="L107" i="11" s="1"/>
  <c r="J108" i="11"/>
  <c r="L108" i="11" s="1"/>
  <c r="J109" i="11"/>
  <c r="J110" i="11"/>
  <c r="L110" i="11" s="1"/>
  <c r="J111" i="11"/>
  <c r="L111" i="11" s="1"/>
  <c r="J106" i="11"/>
  <c r="L106" i="11" s="1"/>
  <c r="F113" i="11"/>
  <c r="G113" i="11"/>
  <c r="H113" i="11"/>
  <c r="K113" i="11"/>
  <c r="L109" i="11"/>
  <c r="C113" i="11"/>
  <c r="D113" i="11"/>
  <c r="E107" i="11"/>
  <c r="E108" i="11"/>
  <c r="E109" i="11"/>
  <c r="E110" i="11"/>
  <c r="E111" i="11"/>
  <c r="E106" i="11"/>
  <c r="B113" i="11"/>
  <c r="G98" i="11"/>
  <c r="C98" i="11"/>
  <c r="F34" i="12" l="1"/>
  <c r="B34" i="12"/>
  <c r="E34" i="12"/>
  <c r="H34" i="12"/>
  <c r="D34" i="12"/>
  <c r="C34" i="12"/>
  <c r="B227" i="11"/>
  <c r="L137" i="11"/>
  <c r="D137" i="11"/>
  <c r="K137" i="11"/>
  <c r="E120" i="11"/>
  <c r="L120" i="11"/>
  <c r="J120" i="11"/>
  <c r="E113" i="11"/>
  <c r="J113" i="11"/>
  <c r="L113" i="11"/>
  <c r="M98" i="10"/>
  <c r="L98" i="10"/>
  <c r="J298" i="11" s="1"/>
  <c r="K98" i="10"/>
  <c r="H298" i="11" s="1"/>
  <c r="J98" i="10"/>
  <c r="G298" i="11" s="1"/>
  <c r="I98" i="10"/>
  <c r="F298" i="11" s="1"/>
  <c r="H98" i="10"/>
  <c r="E298" i="11" s="1"/>
  <c r="G98" i="10"/>
  <c r="D298" i="11" s="1"/>
  <c r="F98" i="10"/>
  <c r="C298" i="11" s="1"/>
  <c r="E98" i="10"/>
  <c r="B298" i="11" s="1"/>
  <c r="N97" i="10"/>
  <c r="N96" i="10"/>
  <c r="N95" i="10"/>
  <c r="N94" i="10"/>
  <c r="N93" i="10"/>
  <c r="N92" i="10"/>
  <c r="N91" i="10"/>
  <c r="N90" i="10"/>
  <c r="N89" i="10"/>
  <c r="N88" i="10"/>
  <c r="N87" i="10"/>
  <c r="B255" i="11"/>
  <c r="G73" i="10"/>
  <c r="E72" i="10"/>
  <c r="B253" i="11" s="1"/>
  <c r="G70" i="10"/>
  <c r="D249" i="11" s="1"/>
  <c r="E60" i="10"/>
  <c r="E59" i="10"/>
  <c r="H54" i="10"/>
  <c r="G54" i="10"/>
  <c r="H50" i="10"/>
  <c r="G50" i="10"/>
  <c r="O45" i="10"/>
  <c r="O44" i="10"/>
  <c r="F43" i="10"/>
  <c r="I44" i="10"/>
  <c r="O28" i="10"/>
  <c r="E22" i="10"/>
  <c r="T21" i="10"/>
  <c r="F21" i="10"/>
  <c r="T20" i="10"/>
  <c r="F20" i="10"/>
  <c r="C198" i="11" s="1"/>
  <c r="F19" i="10"/>
  <c r="F18" i="10"/>
  <c r="F17" i="10"/>
  <c r="F16" i="10"/>
  <c r="C194" i="11" s="1"/>
  <c r="F15" i="10"/>
  <c r="T14" i="10"/>
  <c r="I14" i="10"/>
  <c r="F14" i="10"/>
  <c r="C192" i="11" s="1"/>
  <c r="Y13" i="10"/>
  <c r="T13" i="10"/>
  <c r="F13" i="10"/>
  <c r="C191" i="11" s="1"/>
  <c r="T12" i="10"/>
  <c r="O12" i="10"/>
  <c r="F12" i="10"/>
  <c r="C190" i="11" s="1"/>
  <c r="O11" i="10"/>
  <c r="F11" i="10"/>
  <c r="C189" i="11" s="1"/>
  <c r="O10" i="10"/>
  <c r="I10" i="10"/>
  <c r="F10" i="10"/>
  <c r="C188" i="11" s="1"/>
  <c r="J34" i="12" l="1"/>
  <c r="O95" i="10"/>
  <c r="L295" i="11"/>
  <c r="O97" i="10"/>
  <c r="L297" i="11"/>
  <c r="I43" i="10"/>
  <c r="I41" i="10" s="1"/>
  <c r="G27" i="10" s="1"/>
  <c r="K298" i="11"/>
  <c r="O96" i="10"/>
  <c r="L296" i="11"/>
  <c r="O94" i="10"/>
  <c r="L294" i="11"/>
  <c r="O93" i="10"/>
  <c r="L293" i="11"/>
  <c r="O92" i="10"/>
  <c r="L292" i="11"/>
  <c r="O91" i="10"/>
  <c r="L291" i="11"/>
  <c r="O89" i="10"/>
  <c r="L289" i="11"/>
  <c r="O88" i="10"/>
  <c r="L288" i="11"/>
  <c r="O87" i="10"/>
  <c r="L287" i="11"/>
  <c r="O90" i="10"/>
  <c r="L290" i="11"/>
  <c r="O26" i="10"/>
  <c r="E242" i="11"/>
  <c r="Y11" i="10"/>
  <c r="E239" i="11"/>
  <c r="E63" i="10"/>
  <c r="B269" i="11" s="1"/>
  <c r="D242" i="11"/>
  <c r="G60" i="10"/>
  <c r="D266" i="11" s="1"/>
  <c r="B266" i="11"/>
  <c r="G59" i="10"/>
  <c r="D265" i="11" s="1"/>
  <c r="B265" i="11"/>
  <c r="J50" i="10"/>
  <c r="G239" i="11" s="1"/>
  <c r="D239" i="11"/>
  <c r="I25" i="10"/>
  <c r="C227" i="11"/>
  <c r="E24" i="10"/>
  <c r="B202" i="11" s="1"/>
  <c r="B200" i="11"/>
  <c r="O25" i="10"/>
  <c r="O27" i="10" s="1"/>
  <c r="O23" i="10" s="1"/>
  <c r="G22" i="10" s="1"/>
  <c r="O43" i="10"/>
  <c r="O46" i="10" s="1"/>
  <c r="N98" i="10"/>
  <c r="E62" i="10"/>
  <c r="O21" i="10"/>
  <c r="O8" i="10" s="1"/>
  <c r="G9" i="10" s="1"/>
  <c r="T11" i="10"/>
  <c r="B230" i="11"/>
  <c r="F22" i="10"/>
  <c r="E74" i="10"/>
  <c r="J54" i="10"/>
  <c r="H63" i="10" l="1"/>
  <c r="E269" i="11" s="1"/>
  <c r="G99" i="10"/>
  <c r="L298" i="11"/>
  <c r="G76" i="10"/>
  <c r="D255" i="11" s="1"/>
  <c r="G242" i="11"/>
  <c r="H61" i="10"/>
  <c r="G71" i="10" s="1"/>
  <c r="H62" i="10"/>
  <c r="E268" i="11" s="1"/>
  <c r="B268" i="11"/>
  <c r="F23" i="10"/>
  <c r="F24" i="10" s="1"/>
  <c r="C202" i="11" s="1"/>
  <c r="C200" i="11"/>
  <c r="F44" i="10"/>
  <c r="T10" i="10"/>
  <c r="T22" i="10" s="1"/>
  <c r="Y10" i="10"/>
  <c r="Y12" i="10" s="1"/>
  <c r="Y8" i="10" s="1"/>
  <c r="G20" i="10" s="1"/>
  <c r="I99" i="10"/>
  <c r="I26" i="10"/>
  <c r="J99" i="10"/>
  <c r="H99" i="10"/>
  <c r="F99" i="10"/>
  <c r="K99" i="10"/>
  <c r="E99" i="10"/>
  <c r="I23" i="10"/>
  <c r="G24" i="10" s="1"/>
  <c r="E77" i="10"/>
  <c r="T8" i="10" l="1"/>
  <c r="G13" i="10" s="1"/>
  <c r="E78" i="10"/>
  <c r="B257" i="11" s="1"/>
  <c r="B256" i="11"/>
  <c r="F76" i="10"/>
  <c r="C255" i="11" s="1"/>
  <c r="T23" i="10"/>
  <c r="E267" i="11"/>
  <c r="H64" i="10"/>
  <c r="I40" i="10" s="1"/>
  <c r="F71" i="10"/>
  <c r="D251" i="11"/>
  <c r="I11" i="10"/>
  <c r="C229" i="11"/>
  <c r="I12" i="10"/>
  <c r="C201" i="11"/>
  <c r="F45" i="10"/>
  <c r="C230" i="11" s="1"/>
  <c r="M99" i="10"/>
  <c r="O47" i="10" l="1"/>
  <c r="I21" i="10"/>
  <c r="O40" i="10"/>
  <c r="F72" i="10"/>
  <c r="C251" i="11"/>
  <c r="O41" i="10"/>
  <c r="G38" i="10" s="1"/>
  <c r="E270" i="11"/>
  <c r="I20" i="10"/>
  <c r="I22" i="10" l="1"/>
  <c r="I8" i="10" s="1"/>
  <c r="G8" i="10" s="1"/>
  <c r="F74" i="10"/>
  <c r="C253" i="11"/>
  <c r="G72" i="10"/>
  <c r="D253" i="11" s="1"/>
  <c r="G74" i="10" l="1"/>
  <c r="G77" i="10" s="1"/>
  <c r="F77" i="10"/>
  <c r="F78" i="10" l="1"/>
  <c r="C257" i="11" s="1"/>
  <c r="C256" i="11"/>
  <c r="I38" i="10"/>
  <c r="D256" i="11"/>
  <c r="G78" i="10"/>
  <c r="D257" i="11" s="1"/>
  <c r="O38" i="10" l="1"/>
  <c r="I27" i="10"/>
  <c r="G42" i="10" s="1"/>
</calcChain>
</file>

<file path=xl/comments1.xml><?xml version="1.0" encoding="utf-8"?>
<comments xmlns="http://schemas.openxmlformats.org/spreadsheetml/2006/main">
  <authors>
    <author>Salvatore</author>
  </authors>
  <commentList>
    <comment ref="F8" authorId="0" shapeId="0">
      <text>
        <r>
          <rPr>
            <b/>
            <sz val="14"/>
            <color indexed="81"/>
            <rFont val="Tahoma"/>
            <family val="2"/>
          </rPr>
          <t>Salvatore:</t>
        </r>
        <r>
          <rPr>
            <sz val="14"/>
            <color indexed="81"/>
            <rFont val="Tahoma"/>
            <family val="2"/>
          </rPr>
          <t xml:space="preserve">
La differenza tra le somme accertate e quelle programmate deve essere pari a zero</t>
        </r>
        <r>
          <rPr>
            <sz val="8"/>
            <color indexed="81"/>
            <rFont val="Tahoma"/>
            <family val="2"/>
          </rPr>
          <t xml:space="preserve"> </t>
        </r>
      </text>
    </comment>
    <comment ref="F27" authorId="0" shapeId="0">
      <text>
        <r>
          <rPr>
            <b/>
            <sz val="14"/>
            <color indexed="81"/>
            <rFont val="Tahoma"/>
            <family val="2"/>
          </rPr>
          <t>Salvatore:</t>
        </r>
        <r>
          <rPr>
            <sz val="14"/>
            <color indexed="81"/>
            <rFont val="Tahoma"/>
            <family val="2"/>
          </rPr>
          <t xml:space="preserve">
la differenza tra programmazione e impegni non è mai negativa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totale movimentazione residui l(UTENTI ARGO) ovvero da residui iniziali MOD N 3° LIVELLO (UTENTI SIDI)</t>
        </r>
      </text>
    </comment>
    <comment ref="F50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dato desumibile da totale movimentazione residui al 31/12 ovvero MOD N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Inserisci sempre il valore assoluto della variazione in meno
</t>
        </r>
      </text>
    </comment>
    <comment ref="I54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nb. Verificare l'origine e la copertura finanziaria di questi impegni, al fine di determinare la corretta finalizzazione dell'economia</t>
        </r>
      </text>
    </comment>
    <comment ref="F59" authorId="0" shapeId="0">
      <text>
        <r>
          <rPr>
            <b/>
            <sz val="11"/>
            <color indexed="81"/>
            <rFont val="Tahoma"/>
            <family val="2"/>
          </rPr>
          <t>Salvatore:</t>
        </r>
        <r>
          <rPr>
            <sz val="11"/>
            <color indexed="81"/>
            <rFont val="Tahoma"/>
            <family val="2"/>
          </rPr>
          <t xml:space="preserve">
punto 2 a)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punto 4 a)</t>
        </r>
      </text>
    </comment>
    <comment ref="H61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attento, se non si chiudono le minute spese il fondo cassa del modello j non coincide con quello del giornale di cassa</t>
        </r>
      </text>
    </comment>
    <comment ref="F62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punto 6 dell'esercizio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punto 7 dell'esercizio</t>
        </r>
      </text>
    </comment>
    <comment ref="G71" authorId="0" shapeId="0">
      <text>
        <r>
          <rPr>
            <b/>
            <sz val="9"/>
            <color indexed="81"/>
            <rFont val="Tahoma"/>
            <charset val="1"/>
          </rPr>
          <t>Salvatore:</t>
        </r>
        <r>
          <rPr>
            <sz val="9"/>
            <color indexed="81"/>
            <rFont val="Tahoma"/>
            <charset val="1"/>
          </rPr>
          <t xml:space="preserve">
Cassa+depositipostali+residui attivi finali</t>
        </r>
      </text>
    </comment>
    <comment ref="G76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residui passivi finali</t>
        </r>
      </text>
    </comment>
    <comment ref="D93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tutti i progetti finanziati da stato e privati</t>
        </r>
      </text>
    </comment>
    <comment ref="D94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imputa l formazione statale, sicurezza etc</t>
        </r>
      </text>
    </comment>
    <comment ref="D96" authorId="0" shapeId="0">
      <text>
        <r>
          <rPr>
            <b/>
            <sz val="8"/>
            <color indexed="81"/>
            <rFont val="Tahoma"/>
            <family val="2"/>
          </rPr>
          <t>Salvatore:</t>
        </r>
        <r>
          <rPr>
            <sz val="8"/>
            <color indexed="81"/>
            <rFont val="Tahoma"/>
            <family val="2"/>
          </rPr>
          <t xml:space="preserve">
imputa i PON , progetti regionali o comunali</t>
        </r>
      </text>
    </comment>
  </commentList>
</comments>
</file>

<file path=xl/sharedStrings.xml><?xml version="1.0" encoding="utf-8"?>
<sst xmlns="http://schemas.openxmlformats.org/spreadsheetml/2006/main" count="702" uniqueCount="522">
  <si>
    <t>Conto Finanziario (Mod. H)</t>
  </si>
  <si>
    <t>ENTRATE</t>
  </si>
  <si>
    <t>Aggregato</t>
  </si>
  <si>
    <t>PROGRAMMAZIONE DEFINITIVA</t>
  </si>
  <si>
    <t>Totale entrate</t>
  </si>
  <si>
    <t>Disavanzo di competenza</t>
  </si>
  <si>
    <t>Totale a pareggio</t>
  </si>
  <si>
    <t>DESCRIZIONE</t>
  </si>
  <si>
    <t>SPESE</t>
  </si>
  <si>
    <t>SOMME IMPEGNATE</t>
  </si>
  <si>
    <t>Progetti</t>
  </si>
  <si>
    <t>Gestioni economiche</t>
  </si>
  <si>
    <t>Fondo di Riserva</t>
  </si>
  <si>
    <t>Disponibilita' da programmare</t>
  </si>
  <si>
    <t>Totale Spese</t>
  </si>
  <si>
    <t>Avanzo di competenza</t>
  </si>
  <si>
    <t>Totale a Pareggio</t>
  </si>
  <si>
    <t>Situazione Residui (Mod. L)</t>
  </si>
  <si>
    <t>Iniziali al 1/1/....</t>
  </si>
  <si>
    <t>Riscossi</t>
  </si>
  <si>
    <t>Da riscuotere</t>
  </si>
  <si>
    <t>Residui esercizio  ....</t>
  </si>
  <si>
    <t>Totale Residui</t>
  </si>
  <si>
    <t>Residui Attivi</t>
  </si>
  <si>
    <t>Pagati</t>
  </si>
  <si>
    <t>Da pagare</t>
  </si>
  <si>
    <t>Residui Passivi</t>
  </si>
  <si>
    <t>Situazione Amministrativa (Mod. J)</t>
  </si>
  <si>
    <t>Fondo di cassa all'inizio dell'esercizio</t>
  </si>
  <si>
    <t>Residui anni precedenti</t>
  </si>
  <si>
    <t>Competenza Esercizio ....</t>
  </si>
  <si>
    <t>Somma</t>
  </si>
  <si>
    <t>Riscossioni</t>
  </si>
  <si>
    <t>Pagamenti</t>
  </si>
  <si>
    <t>Fondo di cassa alla fine dell'esercizio</t>
  </si>
  <si>
    <t>Avanzo di amministrazione al 31/12</t>
  </si>
  <si>
    <t>Conto Patrimoniale (Mod. K)</t>
  </si>
  <si>
    <t>Situazione al 1/1/....</t>
  </si>
  <si>
    <t>Variazioni</t>
  </si>
  <si>
    <t>Situazione al 31/12/....</t>
  </si>
  <si>
    <t>Totale Immobilizzazioni</t>
  </si>
  <si>
    <t>Totale Disponibilità</t>
  </si>
  <si>
    <t>Totale dell'attivo</t>
  </si>
  <si>
    <t>Deficit Patrimoniale</t>
  </si>
  <si>
    <t>PASSIVO</t>
  </si>
  <si>
    <t>Totale debiti</t>
  </si>
  <si>
    <t>Consistenza Patrimoniale</t>
  </si>
  <si>
    <t>Spese Per Attivita e Progetti</t>
  </si>
  <si>
    <t>Tot. Impegni</t>
  </si>
  <si>
    <t>Impegni/</t>
  </si>
  <si>
    <t>Spese %</t>
  </si>
  <si>
    <t>Modelli I</t>
  </si>
  <si>
    <t>A01</t>
  </si>
  <si>
    <t>A02</t>
  </si>
  <si>
    <t>A03</t>
  </si>
  <si>
    <t>A04</t>
  </si>
  <si>
    <t>A05</t>
  </si>
  <si>
    <t>TOTALE</t>
  </si>
  <si>
    <t xml:space="preserve">TOTALE/TOTALE IMPEGNI % </t>
  </si>
  <si>
    <t xml:space="preserve">ISTRUZIONI PER L'USO DEL FOGLIO DI LAVORO EXCEL </t>
  </si>
  <si>
    <t>Inserire i dati numerici solamente nelle caselle gialle</t>
  </si>
  <si>
    <t>IL FOGLIO DI LAVORO RIPORTERA' A CASCATA" I DATI INSERITI NEI MODELLI RESTITUENDO:</t>
  </si>
  <si>
    <t>IL CONTROLLO DELLA CASSA</t>
  </si>
  <si>
    <t>IL CONTROLLO DELLE SPESE IMPEGNATE</t>
  </si>
  <si>
    <t xml:space="preserve">  </t>
  </si>
  <si>
    <t>N. B. : Il file elaborato in Excel è protetto unicamente per evitare accidentali errori di scrittura all’interno delle</t>
  </si>
  <si>
    <t>il presente foglio si lavoro excel non ha carattere ufficiale!</t>
  </si>
  <si>
    <t>Buon lavoro !</t>
  </si>
  <si>
    <t xml:space="preserve">AV DI AMM.NE AL 1/1 MOD H </t>
  </si>
  <si>
    <t xml:space="preserve">AVANZO DI COMPETENZA H </t>
  </si>
  <si>
    <t xml:space="preserve">DISAVANZO DI COMPETENZA H </t>
  </si>
  <si>
    <t>VARIAZIONI RESIDUI (PASSIVI - ATTIVI) MOD L</t>
  </si>
  <si>
    <t>=</t>
  </si>
  <si>
    <t>IMPEGNI DI SPESA</t>
  </si>
  <si>
    <t>Programm. Definitiva</t>
  </si>
  <si>
    <t>TOTALE SPESE MODELLI I</t>
  </si>
  <si>
    <t>Variazioni (radiazioni residui iniziali)</t>
  </si>
  <si>
    <t>SOMME ACCERTATE</t>
  </si>
  <si>
    <t>Fondo cassa 1/1</t>
  </si>
  <si>
    <t>residui passivi 1/1</t>
  </si>
  <si>
    <t>residui attivi 1/1</t>
  </si>
  <si>
    <t>AVANZO INIZIALE mod.H</t>
  </si>
  <si>
    <t>AVANZO COMPLESSIVO mod H</t>
  </si>
  <si>
    <t>controllo</t>
  </si>
  <si>
    <t>Totale sezioni (c=a+b)</t>
  </si>
  <si>
    <t>Bambini iscritti al 1° settembre</t>
  </si>
  <si>
    <t>Di cui diversamente abili</t>
  </si>
  <si>
    <t>Media bambini per sezione (f/c)</t>
  </si>
  <si>
    <t>Prime</t>
  </si>
  <si>
    <t>Seconde</t>
  </si>
  <si>
    <t>Terze</t>
  </si>
  <si>
    <t>Quarte</t>
  </si>
  <si>
    <t>Quinte</t>
  </si>
  <si>
    <t>Pluriclassi</t>
  </si>
  <si>
    <t>Totale</t>
  </si>
  <si>
    <t>Classi/Sezioni</t>
  </si>
  <si>
    <t>Alunni Iscritti</t>
  </si>
  <si>
    <t>Alunni frequentanti</t>
  </si>
  <si>
    <t>Numero classi corsi diurni (a)</t>
  </si>
  <si>
    <t>Totale classi (c=a+b)</t>
  </si>
  <si>
    <t>Totale alunni frequentanti (h=f+g)</t>
  </si>
  <si>
    <t>Di cui div. abili</t>
  </si>
  <si>
    <t>Differenza tra alunni iscritti al 1° settembre e alunni frequentanti corsi diurni (i=d-f)</t>
  </si>
  <si>
    <t>Differenza tra alunni iscritti al 1° settembre e alunni frequentanti corsi serali (l=e-g)</t>
  </si>
  <si>
    <t>DIRIGENTE SCOLASTICO</t>
  </si>
  <si>
    <t>Insegnanti titolari a tempo indeterminato full-time</t>
  </si>
  <si>
    <t>Insegnanti titolari a tempo indeterminato part-time</t>
  </si>
  <si>
    <t>Insegnanti titolari di sostegno a tempo indeterminato full-time</t>
  </si>
  <si>
    <t>Insegnanti titolari di sostegno a tempo indeterminato part-time</t>
  </si>
  <si>
    <t>Insegnanti su posto normale a tempo determinato con contratto annuale</t>
  </si>
  <si>
    <t>Insegnanti di sostegno a tempo determinato con contratto annuale</t>
  </si>
  <si>
    <t>Insegnanti a tempo determinato con contratto fino al 30 Giugno</t>
  </si>
  <si>
    <t>Insegnanti di sostegno a tempo determinato con contratto fino al 30 Giugno</t>
  </si>
  <si>
    <t>Insegnanti di religione a tempo indeterminato full-time</t>
  </si>
  <si>
    <t>Insegnanti di religione a tempo indeterminato part-time</t>
  </si>
  <si>
    <t>Insegnanti di religione incaricati annuali</t>
  </si>
  <si>
    <t>Insegnanti su posto normale con contratto a tempo determinato su spezzone orario*</t>
  </si>
  <si>
    <t>Insegnanti di sostegno con contratto a tempo determinato su spezzone orario*</t>
  </si>
  <si>
    <t>TOTALE PERSONALE DOCENTE</t>
  </si>
  <si>
    <t>N.B. il personale ATA va rilevato solo dalla scuola di titolarità del posto</t>
  </si>
  <si>
    <t>Direttore dei Servizi Generali ed Amministrativi</t>
  </si>
  <si>
    <t>Direttore dei Servizi Generali ed Amministrativi a tempo determinato</t>
  </si>
  <si>
    <t>Coordinatore Amministrativo e Tecnico e/o Responsabile amministrativo</t>
  </si>
  <si>
    <t>Assistenti Amministrativi a tempo indeterminato</t>
  </si>
  <si>
    <t>Assistenti Amministrativi a tempo determinato con contratto annuale</t>
  </si>
  <si>
    <t>Assistenti Amministrativi a tempo determinato con contratto fino al 30 Giugno</t>
  </si>
  <si>
    <t>Assistenti Tecnici a tempo indeterminato</t>
  </si>
  <si>
    <t>Assistenti Tecnici a tempo determinato con contratto annuale</t>
  </si>
  <si>
    <t>Assistenti Tecnici a tempo determinato con contratto fino al 30 Giugno</t>
  </si>
  <si>
    <t>Collaboratori scolastici dei servizi a tempo indeterminato</t>
  </si>
  <si>
    <t>Collaboratori scolastici a tempo indeterminato</t>
  </si>
  <si>
    <t>Collaboratori scolastici a tempo determinato con contratto annuale</t>
  </si>
  <si>
    <t>Collaboratori scolastici a tempo determinato con contratto fino al 30 Giugno</t>
  </si>
  <si>
    <t>Personale altri profili (guardarobiere, cuoco, infermiere) a tempo indeterminato</t>
  </si>
  <si>
    <t>Personale altri profili (guardarobiere, cuoco, infermiere) a tempo determinato con contratto annuale</t>
  </si>
  <si>
    <t>Personale altri profili (guardarobiere, cuoco, infermiere) a tempo determinato con contratto fino al 30 Giugno</t>
  </si>
  <si>
    <t>Personale ATA a tempo indeterminato part-time</t>
  </si>
  <si>
    <t>TOTALE PERSONALE ATA</t>
  </si>
  <si>
    <t>Utilizzo (b/a)</t>
  </si>
  <si>
    <t>ATTIVO</t>
  </si>
  <si>
    <t>TOTALE SOMME IMPEGNATE MODELLO H</t>
  </si>
  <si>
    <t xml:space="preserve">PATRIMONIO - IMMOBILIZZAZIONI MOD K </t>
  </si>
  <si>
    <t>AVANZO COMPLESSIVO MODELLO J</t>
  </si>
  <si>
    <t>controllo n. 7</t>
  </si>
  <si>
    <t>controllo n. 9</t>
  </si>
  <si>
    <t>controllo n. 8</t>
  </si>
  <si>
    <t>FONDO CASSA FINE ES. MOD.J</t>
  </si>
  <si>
    <t>Tot. Entrate accertate mod H</t>
  </si>
  <si>
    <t>Tot. Spese impegnate mod H</t>
  </si>
  <si>
    <t>Residui attivi riscossi mod L</t>
  </si>
  <si>
    <t>Residui attivi pagati mod L</t>
  </si>
  <si>
    <t>Residui passivi esericizio mod. L</t>
  </si>
  <si>
    <t>Residui attivi esercizio mod L</t>
  </si>
  <si>
    <t>controllo n. 10</t>
  </si>
  <si>
    <t>Entrate accertate mod H</t>
  </si>
  <si>
    <t>Residui attivi esercizio mod. L</t>
  </si>
  <si>
    <t>Riscossioni competenza mod. J</t>
  </si>
  <si>
    <t>controllo n. 11</t>
  </si>
  <si>
    <t>controlli n.12-13</t>
  </si>
  <si>
    <t>controlli n.14-15</t>
  </si>
  <si>
    <t>Spese impegnate mod H</t>
  </si>
  <si>
    <t>Residui passivi esercizio mod. L</t>
  </si>
  <si>
    <t>Pagamenti in competenzamod J</t>
  </si>
  <si>
    <t>controllo n. 16</t>
  </si>
  <si>
    <t>Fondo cassa iniziale esercizio</t>
  </si>
  <si>
    <t>VARIAZIONI RESIDUI (PASSIVI - ATTIVI)</t>
  </si>
  <si>
    <t>Programmazione (al netto di Z) - tot. Spese mod H</t>
  </si>
  <si>
    <t>DISPONIBILITA' DA PROGRAMMARE</t>
  </si>
  <si>
    <t>VERBALE N. ......./....</t>
  </si>
  <si>
    <t>Anagrafica</t>
  </si>
  <si>
    <t>Dichiarazione del sostituto di imposta (Mod. 770)</t>
  </si>
  <si>
    <t>Somme Accertate (b)</t>
  </si>
  <si>
    <t>Somme Impegnate (b)</t>
  </si>
  <si>
    <t>Attività</t>
  </si>
  <si>
    <t>Il risultato di amministrazione, evidenziato nel modello J, è determinato come segue:</t>
  </si>
  <si>
    <t>Spese Per Attività e Progetti</t>
  </si>
  <si>
    <t>Oneri finanziari</t>
  </si>
  <si>
    <t>Oppure</t>
  </si>
  <si>
    <t>(Accertamenti negativi)</t>
  </si>
  <si>
    <t>(Accertamenti positivi)</t>
  </si>
  <si>
    <t>Conclusioni</t>
  </si>
  <si>
    <t>oppure</t>
  </si>
  <si>
    <t>controlli 4-5-6</t>
  </si>
  <si>
    <t>AVANZO COMPLESSIVO mod. J</t>
  </si>
  <si>
    <t>inserisci i dati!</t>
  </si>
  <si>
    <t>Progammazione def. (al netto fondo riserva e Z)</t>
  </si>
  <si>
    <t>Programmaziona definitiva modelli I</t>
  </si>
  <si>
    <r>
      <t>dott. Salvatore Rapacciuolo  e-mail :</t>
    </r>
    <r>
      <rPr>
        <b/>
        <u/>
        <sz val="12"/>
        <rFont val="Arial"/>
        <family val="2"/>
      </rPr>
      <t>sasa70@libero.it</t>
    </r>
  </si>
  <si>
    <t>TUTTE LE QUADRATURE DEVONO ESSERE CONGRUENTI!</t>
  </si>
  <si>
    <t>inserisci i depositi postali al 31/12</t>
  </si>
  <si>
    <t xml:space="preserve">e-mail :sasa70@libero.it    </t>
  </si>
  <si>
    <t>A06</t>
  </si>
  <si>
    <t>AVANZO DI AMMINISTRAZIONE DEFINITIVO</t>
  </si>
  <si>
    <t>01-Avanzo di amministrazione presunto</t>
  </si>
  <si>
    <t>02-Finanziamenti dall’Unione europea</t>
  </si>
  <si>
    <t>03-Finanziamenti dello Stato</t>
  </si>
  <si>
    <t>04-Finanziamenti della Regione</t>
  </si>
  <si>
    <t>05-Finanziamenti da Enti locali o da altre Istituzioni pubbliche</t>
  </si>
  <si>
    <t>06-Contributi da privati</t>
  </si>
  <si>
    <t>07-Proventi da gestioni economiche</t>
  </si>
  <si>
    <t>08-Rimborsi e restituzione somme</t>
  </si>
  <si>
    <t>09-Alienazione di beni materiali</t>
  </si>
  <si>
    <t>10-Alienazione di beni immateriali</t>
  </si>
  <si>
    <t>11-Sponsor e utilizzo locali</t>
  </si>
  <si>
    <t>12-Altre entrate</t>
  </si>
  <si>
    <t>13-Mutui</t>
  </si>
  <si>
    <t>A01-Funzionamento generale e decoro della Scuola</t>
  </si>
  <si>
    <t>A02-Funzionamento amministrativo</t>
  </si>
  <si>
    <t>A03-Didattica</t>
  </si>
  <si>
    <t>A04-Alternanza Scuola-Lavoro</t>
  </si>
  <si>
    <t>A05-Visite, viaggi e programmi di studio all’estero</t>
  </si>
  <si>
    <t>A06-Attività di orientamento</t>
  </si>
  <si>
    <t>P01-Progetti in ambito “Scientifico, tecnico e professionale”</t>
  </si>
  <si>
    <t>P02-Progetti in ambito “Umanistico e sociale”</t>
  </si>
  <si>
    <t>P03-Progetti per “Certificazioni e corsi professionali”</t>
  </si>
  <si>
    <t>P04-Progetti per “Formazione / aggiornamento personale”</t>
  </si>
  <si>
    <t>P05-Progetti per “Gare e concorsi”</t>
  </si>
  <si>
    <t>D100-Disavanzo di amministrazione presunto</t>
  </si>
  <si>
    <t>P01</t>
  </si>
  <si>
    <t>P02</t>
  </si>
  <si>
    <t>P03</t>
  </si>
  <si>
    <t>P04</t>
  </si>
  <si>
    <t>P05</t>
  </si>
  <si>
    <t xml:space="preserve">I CONTROLLI ATHENA </t>
  </si>
  <si>
    <t xml:space="preserve">Spese di Personale </t>
  </si>
  <si>
    <t>Acquisto di beni di consumo</t>
  </si>
  <si>
    <t>Acquisto di servizi ed utilizzo beni di terzi</t>
  </si>
  <si>
    <t>Acquisto di beni di investimento</t>
  </si>
  <si>
    <t>Altre spese</t>
  </si>
  <si>
    <t>Imposte e tasse</t>
  </si>
  <si>
    <t>Oneri straordinari e da contenzioso</t>
  </si>
  <si>
    <t>Rimborsi e poste correttive</t>
  </si>
  <si>
    <t>IL MODELLO K E' PARZIALMENTE SVINCOLATO DAGLI ALTRI MODELLI</t>
  </si>
  <si>
    <t>TOGLIERE LA PROTEZIONE E INSERIRE I DATI MANUALMENTE</t>
  </si>
  <si>
    <t>NOTA BENE</t>
  </si>
  <si>
    <t>Σ RA - Σ RP + CASSA 31/12 = ΣDISP.RES.MOD.I + Z - VAR.RESIDUI A + VAR. RESIDUI P.LA FORMULA DELL'AVANZO</t>
  </si>
  <si>
    <t>ANALISI CONTO CONSUNTIVO</t>
  </si>
  <si>
    <t>I Revisori si riuniscono per l''esame del conto consuntivo .... ai sensi dell''art. 51, comma 3 del Regolamento amministrativo-contabile recato dal D.I. 28 agosto 2018, n. 129 e procedono, pertanto, allo svolgimento dei seguenti controlli:</t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</si>
  <si>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Osservanza norme regolamentari</t>
    </r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</si>
  <si>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Esame relazione illustrativa predisposta dal Dirigente scolastico</t>
    </r>
  </si>
  <si>
    <r>
      <t>2.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Correttezza modelli</t>
    </r>
  </si>
  <si>
    <r>
      <t>3.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Attendibilità degli accertamenti di entrata e degli impegni di spesa</t>
    </r>
  </si>
  <si>
    <r>
      <t>4.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Assunzione di impegni nei limiti dei relativi stanziamenti</t>
    </r>
  </si>
  <si>
    <r>
      <t>5.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Regolare chiusura del fondo economale per le minute spese</t>
    </r>
  </si>
  <si>
    <r>
      <t>6.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Regolarità della gestione finanziaria e coerenza rispetto alla programmazione</t>
    </r>
  </si>
  <si>
    <r>
      <t>7.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Rispetto vincolo destinazione finanziamenti</t>
    </r>
  </si>
  <si>
    <r>
      <t>8.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Corretta indicazione dati della Programmazione definitiva</t>
    </r>
  </si>
  <si>
    <r>
      <t>9.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Corrispondenza dei dati riportati con i libri e le scritture contabili</t>
    </r>
  </si>
  <si>
    <r>
      <t>10.</t>
    </r>
    <r>
      <rPr>
        <sz val="7"/>
        <rFont val="Times New Roman"/>
        <family val="1"/>
      </rPr>
      <t xml:space="preserve">  </t>
    </r>
    <r>
      <rPr>
        <i/>
        <sz val="10"/>
        <rFont val="Times New Roman"/>
        <family val="1"/>
      </rPr>
      <t>Coerenza nella compilazione del modello H</t>
    </r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</si>
  <si>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Concordanza tra valori indicati e risultanze contabili</t>
    </r>
  </si>
  <si>
    <r>
      <t>2.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Riaccertamento dei residui</t>
    </r>
  </si>
  <si>
    <r>
      <t>3.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Coerenza nella compilazione del modello L</t>
    </r>
  </si>
  <si>
    <r>
      <t xml:space="preserve">1.  </t>
    </r>
    <r>
      <rPr>
        <i/>
        <sz val="10"/>
        <rFont val="Times New Roman"/>
        <family val="1"/>
      </rPr>
      <t>Verifica regolarità delle procedure di variazione alle scritture inventariali</t>
    </r>
  </si>
  <si>
    <t>2.  Verifica realizzazione e correttezza del passaggio di consegne tra DSGA uscente e DSGA subentrante</t>
  </si>
  <si>
    <r>
      <t>3.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Concordanza con le risultanze contabili da libro inventario</t>
    </r>
  </si>
  <si>
    <r>
      <t>4.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Coerenza tra valore dei crediti/debiti e residui attivi/passivi</t>
    </r>
  </si>
  <si>
    <r>
      <t>5.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Concordanza tra valore disponibilità liquide e comunicazioni Istituto cassiere e Banca d’Italia (mod. 56 T – Tesoreria Unica) nonché Poste SpA al 31/12</t>
    </r>
  </si>
  <si>
    <r>
      <t>6.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Corretta indicazione consistenze iniziali</t>
    </r>
  </si>
  <si>
    <r>
      <t>7.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Coerenza nella compilazione del modello K</t>
    </r>
  </si>
  <si>
    <r>
      <t xml:space="preserve">1.  </t>
    </r>
    <r>
      <rPr>
        <i/>
        <sz val="10"/>
        <rFont val="Times New Roman"/>
        <family val="1"/>
      </rPr>
      <t>Concordanza tra valori indicati e risultanze delle scritture contabili registrate</t>
    </r>
  </si>
  <si>
    <r>
      <t>2.</t>
    </r>
    <r>
      <rPr>
        <i/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Concordanza tra Fondo cassa e saldo Istituto cassiere e Banca d’Italia (mod. 56 T – Tesoreria Unica) al 31/12</t>
    </r>
  </si>
  <si>
    <r>
      <t>3.</t>
    </r>
    <r>
      <rPr>
        <i/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Conforme gestione del servizio di cassa dell’Azienda agraria (G01) / Azienda speciale (G02) alle disposizioni previste dall’art. 25, commi 11 e 12, del DI n. 129/2018</t>
    </r>
  </si>
  <si>
    <r>
      <t xml:space="preserve">4.  </t>
    </r>
    <r>
      <rPr>
        <i/>
        <sz val="10"/>
        <rFont val="Times New Roman"/>
        <family val="1"/>
      </rPr>
      <t>Coerenza nella compilazione del modello J</t>
    </r>
  </si>
  <si>
    <t>Rendiconto gestione economica (Mod. I) G01 - Azienda agraria</t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</si>
  <si>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Esame della specifica relazione illustrativa del direttore dell’azienda sui risultati della gestione (art. 25, comma 6, del</t>
    </r>
  </si>
  <si>
    <t>DI n. 129/2018)</t>
  </si>
  <si>
    <r>
      <t>2.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Corretta tenuta delle scritture contabili dell’azienda ai sensi dell’art. 25, comma 7, del DI n. 129/2018</t>
    </r>
  </si>
  <si>
    <r>
      <t>3.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Verifica della esistenza / non esistenza di un distinto conto corrente presso l’Istituto che gestisce il servizio di cassa dell’Istituzione scolastica (art. 25, comma 12, del DI n. 129/2018)</t>
    </r>
  </si>
  <si>
    <r>
      <t>4.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Verifica del riversamento delle entrate derivanti dalla gestione dell’azienda sul sottoconto fruttifero della contabilità speciale di tesoreria statale intestata all’Istituzione scolastica (art. 25, comma 12, del DI n. 129/2018)</t>
    </r>
  </si>
  <si>
    <r>
      <t>5.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Verifica della regolare tenuta dei registri obbligatori prevista dalla vigente normativa fiscale</t>
    </r>
  </si>
  <si>
    <r>
      <t>6.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Concordanza delle risultanze contabili con i registri obbligatori previsti dalla vigente normativa fiscale</t>
    </r>
  </si>
  <si>
    <r>
      <t>7.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Verifica dei versamenti all’Erario previsti dalla vigente normativa fiscale</t>
    </r>
  </si>
  <si>
    <t>Rendiconto gestione economica (Mod. I) G02 - Azienda speciale</t>
  </si>
  <si>
    <t>Rendiconto gestione economica (Mod. I) G03 - Attività per conto terzi</t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</si>
  <si>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Corretta tenuta delle scritture contabili dell’attività ai sensi dell’art. 26, comma 5, del DI n. 129/2018</t>
    </r>
  </si>
  <si>
    <r>
      <t>2.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Verifica della regolare tenuta dei registri obbligatori prevista dalla vigente normativa fiscale</t>
    </r>
  </si>
  <si>
    <r>
      <t>3.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Concordanza delle risultanze contabili con i registri obbligatori previsti dalla vigente normativa fiscale</t>
    </r>
  </si>
  <si>
    <r>
      <t>4.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Verifica dei versamenti all’Erario previsti dalla vigente normativa fiscale</t>
    </r>
  </si>
  <si>
    <t>Rendiconto gestione economica (Mod. I) G04 - Attività convittuale</t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</si>
  <si>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Corretta tenuta delle scritture contabili dell’attività ai sensi dell’art. 27, comma 6, del DI n. 129/2018</t>
    </r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</si>
  <si>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Avvenuta presentazione della dichiarazione del sostituto d'imposta (mod. 770)</t>
    </r>
  </si>
  <si>
    <r>
      <t>2.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Rispetto dei termini di presentazione della dichiarazione del sostituto d'imposta (mod. 770)</t>
    </r>
  </si>
  <si>
    <t>Dichiarazione IRAP</t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</si>
  <si>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Avvenuta presentazione della dichiarazione IRAP</t>
    </r>
  </si>
  <si>
    <r>
      <t>2.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Rispetto dei termini di presentazione della dichiarazione IRAP</t>
    </r>
  </si>
  <si>
    <t>Certificazione Unica</t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</si>
  <si>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Avvenuta presentazione della Certificazione Unica</t>
    </r>
  </si>
  <si>
    <r>
      <t>2.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Rispetto dei termini di presentazione della Certificazione Unica</t>
    </r>
  </si>
  <si>
    <t>Tempi medi di pagamento relativi agli acquisti di beni, servizi e forniture</t>
  </si>
  <si>
    <r>
      <t>1.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Avvenuta pubblicazione sul sito istituzionale dell’Istituzione scolastica degli indicatori trimestrali di tempestività dei pagamenti</t>
    </r>
  </si>
  <si>
    <r>
      <t>2.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Avvenuta pubblicazione sul sito istituzionale dell’Istituzione scolastica dell’ammontare complessivo trimestrale dei debiti e il numero delle imprese creditrici</t>
    </r>
  </si>
  <si>
    <r>
      <t>3.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Avvenuta pubblicazione sul sito istituzionale dell’Istituzione scolastica dell’indicatore annuale di tempestività dei pagamenti</t>
    </r>
  </si>
  <si>
    <r>
      <t>4.</t>
    </r>
    <r>
      <rPr>
        <sz val="7"/>
        <rFont val="Times New Roman"/>
        <family val="1"/>
      </rPr>
      <t xml:space="preserve">     </t>
    </r>
    <r>
      <rPr>
        <i/>
        <sz val="10"/>
        <rFont val="Times New Roman"/>
        <family val="1"/>
      </rPr>
      <t>Avvenuta pubblicazione sul sito istituzionale dell’Istituzione scolastica dell’ammontare complessivo annuale dei debiti e il numero delle imprese creditrici</t>
    </r>
  </si>
  <si>
    <t>Numero sezioni con orario ridotto</t>
  </si>
  <si>
    <t>(a)</t>
  </si>
  <si>
    <t>Numero sezioni con orario normale</t>
  </si>
  <si>
    <t>(b)</t>
  </si>
  <si>
    <t>Bambini frequentanti sezioni con</t>
  </si>
  <si>
    <t>orario ridotto (d)</t>
  </si>
  <si>
    <t>orario normale (e)</t>
  </si>
  <si>
    <t>Totale bambini frequentanti (f=d+e)</t>
  </si>
  <si>
    <t>Dati Generali Scuola Infanzia - Data di riferimento: 15 marzo</t>
  </si>
  <si>
    <t>La struttura delle classi per l'anno scolastico è la seguente:</t>
  </si>
  <si>
    <t>Numero classi</t>
  </si>
  <si>
    <t>funzionanti con 24 ore</t>
  </si>
  <si>
    <t>funzionanti a tempo</t>
  </si>
  <si>
    <t>normale (da</t>
  </si>
  <si>
    <t>27 a 30/34</t>
  </si>
  <si>
    <t>ore) (b)</t>
  </si>
  <si>
    <t>pieno/prolu</t>
  </si>
  <si>
    <t>ngato (40/36 ore) (c)</t>
  </si>
  <si>
    <t>Totale classi</t>
  </si>
  <si>
    <t>(d=a+b+c)</t>
  </si>
  <si>
    <t>Alunni iscritti al</t>
  </si>
  <si>
    <t>1°</t>
  </si>
  <si>
    <t>settembre (e)</t>
  </si>
  <si>
    <t>classi funzionanti</t>
  </si>
  <si>
    <t>con 24 ore</t>
  </si>
  <si>
    <t>(f)</t>
  </si>
  <si>
    <t>a tempo</t>
  </si>
  <si>
    <t>normale (da 27 a 30/34</t>
  </si>
  <si>
    <t>ore) (g)</t>
  </si>
  <si>
    <t>pieno/prolu ngato (40/36 ore) (h)</t>
  </si>
  <si>
    <t>Totale alunni</t>
  </si>
  <si>
    <t>frequentanti (i=f+g+h)</t>
  </si>
  <si>
    <t>Di cui diversa-</t>
  </si>
  <si>
    <t>mente abili</t>
  </si>
  <si>
    <t>Differenza tra alunni</t>
  </si>
  <si>
    <t>iscritti al 1° settembre e</t>
  </si>
  <si>
    <t>alunni</t>
  </si>
  <si>
    <t>frequentanti (l=e-i)</t>
  </si>
  <si>
    <t>Media alunni</t>
  </si>
  <si>
    <t>per classe</t>
  </si>
  <si>
    <t>(i/d)</t>
  </si>
  <si>
    <t>Dati Generali Scuola Primaria e Secondaria di I Grado - Data di riferimento: 15 marzo</t>
  </si>
  <si>
    <t>La struttura delle classi per l''anno scolastico è la seguente:</t>
  </si>
  <si>
    <t xml:space="preserve">Numero classi corsi serali </t>
  </si>
  <si>
    <t>Alunni iscritti al 1° settembre corsi diurni (d)</t>
  </si>
  <si>
    <t>Alunni iscritti al 1° settembre corsi serali (e)</t>
  </si>
  <si>
    <t xml:space="preserve">Alunni frequentanti classi corsi diurni </t>
  </si>
  <si>
    <t xml:space="preserve">(f) </t>
  </si>
  <si>
    <t xml:space="preserve">Alunni frequentanti classi corsi serali </t>
  </si>
  <si>
    <t>(g)</t>
  </si>
  <si>
    <t xml:space="preserve">Media alunni per classe corsi diurni </t>
  </si>
  <si>
    <t>(f/a)</t>
  </si>
  <si>
    <t xml:space="preserve">Media alunni per classe corsi serali </t>
  </si>
  <si>
    <t>(g/b)</t>
  </si>
  <si>
    <t>Dati Generali Scuola Secondaria di II Grado - Data di riferimento: 15 marzo</t>
  </si>
  <si>
    <t>classi articolate:  .........</t>
  </si>
  <si>
    <t xml:space="preserve">N. indirizzi/percorsi liceali presenti: </t>
  </si>
  <si>
    <t>NUMERO</t>
  </si>
  <si>
    <t>N.B. in presenza di cattedra o posto esterno il docente va rilevato solo dalla scuola di titolarità del posto</t>
  </si>
  <si>
    <t>*da censire solo presso la 1ͣ  scuola che stipula il primo contratto nel caso in cui il docente abbia più spezzoni e quindi abbia stipulato diversi contratti con altrettante scuole.</t>
  </si>
  <si>
    <t>In base alle scritture registrate nei libri contabili ed alla documentazione messa a disposizione, tenendo conto altresì delle informazioni contenute nella relazione predisposta dal Dirigente scolastico in merito all'andamento della</t>
  </si>
  <si>
    <t>gestione dell'istituzione scolastica, i Revisori hanno proceduto all'esame dei vari aggregati di entrata e di spesa, ai relativi accertamenti ed impegni, nonché alla verifica delle entrate riscosse e dei pagamenti eseguiti durante</t>
  </si>
  <si>
    <t>l'esercizio; danno atto che il conto consuntivo .... presenta le seguenti risultanze:</t>
  </si>
  <si>
    <t>Programmazione Definitiva (a)</t>
  </si>
  <si>
    <t>% Disponibilità (b/a)</t>
  </si>
  <si>
    <t>TOTALE ENTRATE</t>
  </si>
  <si>
    <t>%</t>
  </si>
  <si>
    <t>G01-Azienda agraria</t>
  </si>
  <si>
    <t>G02-Azienda speciale</t>
  </si>
  <si>
    <t>G03-Attività per conto terzi</t>
  </si>
  <si>
    <t>G04-Attività convittuale</t>
  </si>
  <si>
    <t>R98-Fondo di Riserva</t>
  </si>
  <si>
    <t>TOTALE SPESE</t>
  </si>
  <si>
    <t>Z101-Disponibilità finanziaria da programmare</t>
  </si>
  <si>
    <t>Pertanto, l'esercizio finanziario .... presenta un ........... di competenza di ............</t>
  </si>
  <si>
    <t>Dal confronto con la programmazione definitiva emerge che le somme impegnate risultano pari al 0% di quelle programmate.</t>
  </si>
  <si>
    <t>Iniziali al 1/1/20</t>
  </si>
  <si>
    <t>Residui esercizio</t>
  </si>
  <si>
    <t>Variazione in diminuzione</t>
  </si>
  <si>
    <t>La situazione dei residui è la seguente:</t>
  </si>
  <si>
    <t>Dal Modello K, concernente il Conto del Patrimonio, risulta una consistenza patrimoniale pari a € 0,00. I valori esposti dall'Istituzione Scolastica sono i seguenti:</t>
  </si>
  <si>
    <t>Situazione al 1/1/2020</t>
  </si>
  <si>
    <t>Situazione al 31/12/2020</t>
  </si>
  <si>
    <t>Deficit patrimoniale</t>
  </si>
  <si>
    <t>Totale Attivo</t>
  </si>
  <si>
    <t>Totale Passivo</t>
  </si>
  <si>
    <t>Competenza Esercizio</t>
  </si>
  <si>
    <t>....</t>
  </si>
  <si>
    <t>Il Fondo cassa al 31/12/2020 riportato nel modello J è pari a  € 893.690,63 in concordanza con l'estratto conto dell'Istituto cassiere e con le scritture del libro giornale.</t>
  </si>
  <si>
    <t>Dalle risultanze del sottoconto fruttifero della contabilità speciale di tesoreria statale (Banca d’Italia, mod. 56 T) risulta il corretto riversamento delle entrate derivanti dalla gestione dell’Azienda agraria (G01) / Azienda speciale (G02) sul distinto conto corrente aperto per l’Azienda presso il medesimo Istituto che gestisce il servizio di cassa dell’Istituzione scolastica (art. 25, comma 12, del DI n. 129/2018), che al 31/12/2020 presenta un saldo di euro 892.035,50 non concorda per € 1.655,13 (mandati per ritenute n.8-9-10-11-12, contabilizzati dalla Banca d’Italia nel 2020 e gagati dall’Istituto cassiere nella prima decade)</t>
  </si>
  <si>
    <t>Nel corso dell'esercizio in esame, l'istituto ha provveduto a definire il Piano Triennale dell'Offerta Formativa (PTOF),</t>
  </si>
  <si>
    <t>nel quale ha fatto confluire i propri progetti mirati a migliorare l'efficacia del processo di insegnamento e di apprendimento.</t>
  </si>
  <si>
    <t>Le risultanze complessive delle uscite relative alle attività ed ai progetti possono essere riclassificate per tipologia di spesa, allo scopo di consentire un'analisi costi-benefici inerente le attività ed i progetti, anche in considerazione dello sfasamento temporale con cui la progettualità scolastica trova concreta realizzazione rispetto ad una programmazione ed una gestione espresse in termini di competenza finanziaria</t>
  </si>
  <si>
    <t>Impegni</t>
  </si>
  <si>
    <t>Programma- zione definitiva</t>
  </si>
  <si>
    <t>Totale Impegni</t>
  </si>
  <si>
    <t>Impegni/ Spese %</t>
  </si>
  <si>
    <t>Spese di personale</t>
  </si>
  <si>
    <t>Acquisto di servizi e utilizzo di beni di terzi</t>
  </si>
  <si>
    <t>Acquisto di beni d’investi- mento</t>
  </si>
  <si>
    <t>TOTALE / TOTALE IMPEGNI %</t>
  </si>
  <si>
    <r>
      <t>L'utilizzo complessivo della dotazione finanziaria è pari al 0,00%. In merito alle dotazioni annuali dei progetti, il tasso d</t>
    </r>
    <r>
      <rPr>
        <sz val="11"/>
        <rFont val="Tahoma"/>
        <family val="2"/>
      </rPr>
      <t>’</t>
    </r>
    <r>
      <rPr>
        <sz val="11"/>
        <rFont val="Times New Roman"/>
        <family val="1"/>
      </rPr>
      <t>impiego delle risorse ad essi destinate è pari al 0,00%.</t>
    </r>
  </si>
  <si>
    <t>In particolare, i Revisori hanno esaminato la documentazione relativa ad alcuni progetti, con le considerazioni che seguono:</t>
  </si>
  <si>
    <t>..............................................</t>
  </si>
  <si>
    <t>Pertanto, nell'esercizio finanziario .... la gestione economica presenta un ........... di competenza di ............</t>
  </si>
  <si>
    <t>La dichiarazione del sostituto d'imposta per l'anno d'imposta .... risulta presentata nei termini. Oppure</t>
  </si>
  <si>
    <t>La dichiarazione del sostituto d'imposta per l'anno d'imposta .... risulta presentata fuori termine. Oppure</t>
  </si>
  <si>
    <t>La dichiarazione del sostituto d'imposta per l'anno d'imposta .... non risulta presentata.</t>
  </si>
  <si>
    <t>La dichiarazione IRAP per l’anno d’imposta ….. risulta presentata nei termini. Oppure</t>
  </si>
  <si>
    <t>La dichiarazione IRAP per l’anno d’imposta ….. risulta presentata fuori termine.</t>
  </si>
  <si>
    <t>La dichiarazione IRAP per l’anno d’imposta ….. non risulta presentata.</t>
  </si>
  <si>
    <t>La Certificazione Unica per l’anno d’imposta ….. risulta presentata nei termini. Oppure</t>
  </si>
  <si>
    <t>La Certificazione Unica per l’anno d’imposta ….. risulta presentata fuori termine.</t>
  </si>
  <si>
    <t>La Certificazione Unica per l’anno d’imposta ….. non risulta presentata.</t>
  </si>
  <si>
    <t>Pubblicazione tempi medi di pagamento relativi agli acquisti di beni, servizi e forniture</t>
  </si>
  <si>
    <t>L’indicatore di tempestività dei pagamenti del I trimestre dell’anno …. risulta pubblicato sul sito istituzionale della Scuola</t>
  </si>
  <si>
    <t>L’indicatore di tempestività dei pagamenti del II trimestre dell’anno …. risulta pubblicato sul sito istituzionale della Scuola</t>
  </si>
  <si>
    <t>L’indicatore di tempestività dei pagamenti del III trimestre dell’anno …. risulta pubblicato sul sito istituzionale della Scuola</t>
  </si>
  <si>
    <t>L’indicatore di tempestività dei pagamenti del IV trimestre dell’anno …. risulta pubblicato sul sito istituzionale della</t>
  </si>
  <si>
    <t>Scuola Oppure</t>
  </si>
  <si>
    <t>L’indicatore di tempestività dei pagamenti del I trimestre dell’anno …. non risulta pubblicato sul sito istituzionale della Scuola</t>
  </si>
  <si>
    <t>L’indicatore di tempestività dei pagamenti del II trimestre dell’anno …. non risulta pubblicato sul sito istituzionale</t>
  </si>
  <si>
    <t>della Scuola</t>
  </si>
  <si>
    <t>L’indicatore di tempestività dei pagamenti del III trimestre dell’anno …. non risulta pubblicato sul sito istituzionale della Scuola</t>
  </si>
  <si>
    <t>L’indicatore di tempestività dei pagamenti del IV trimestre dell’anno …. non risulta pubblicato sul sito istituzionale</t>
  </si>
  <si>
    <t>L’indicatore di tempestività dei pagamenti dell’anno ….. risulta pubblicato sul sito istituzionale della Scuola Oppure</t>
  </si>
  <si>
    <t>L’indicatore di tempestività dei pagamenti dell’anno …. non risulta pubblicato sul sito istituzionale della Scuola</t>
  </si>
  <si>
    <t>L’ammontare complessivo dei debiti e il numero delle imprese creditrici del I trimestre dell’anno …. risultano pubblicati sul sito istituzionale della Scuola</t>
  </si>
  <si>
    <t>L’ammontare complessivo dei debiti e il numero delle imprese creditrici del II trimestre dell’anno …. risultano pubblicati sul sito istituzionale della Scuola</t>
  </si>
  <si>
    <t>L’ammontare complessivo dei debiti e il numero delle imprese creditrici del III trimestre dell’anno …. risultano</t>
  </si>
  <si>
    <t>pubblicati sul sito istituzionale della Scuola</t>
  </si>
  <si>
    <t>L’ammontare complessivo dei debiti e il numero delle imprese creditrici del IV trimestre dell’anno …. risultano pubblicati sul sito istituzionale della Scuola</t>
  </si>
  <si>
    <t>L’ammontare complessivo dei debiti e il numero delle imprese creditrici del I trimestre dell’anno …. non risultano pubblicati sul sito istituzionale della Scuola</t>
  </si>
  <si>
    <t>L’ammontare complessivo dei debiti e il numero delle imprese creditrici del II trimestre dell’anno …. non risultano</t>
  </si>
  <si>
    <t>L’ammontare complessivo dei debiti e il numero delle imprese creditrici del III trimestre dell’anno …. non risultano pubblicati sul sito istituzionale della Scuola</t>
  </si>
  <si>
    <t>L’ammontare complessivo dei debiti e il numero delle imprese creditrici del IV trimestre dell’anno …. non risultano</t>
  </si>
  <si>
    <t>L’ammontare complessivo dei debiti e il numero delle imprese creditrici dell’anno dell’anno ….. risultano pubblicati sul sito istituzionale della Scuola</t>
  </si>
  <si>
    <t>L’ammontare complessivo dei debiti e il numero delle imprese creditrici dell’anno dell’anno ….. non risultano pubblicati sul sito istituzionale della Scuola</t>
  </si>
  <si>
    <t>..................................................</t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</si>
  <si>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Non risultano osservate le norme regolamentari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</si>
  <si>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La relazione illustrativa predisposta dal dirigente scolastico è carente nei contenuti richiesti dall'art. 23, comma 1, del regolamento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</si>
  <si>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 modelli non sono correttamente compilati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</si>
  <si>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Gli accertamenti di entrata e gli impegni di spesa non sono attendibili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</si>
  <si>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Gli impegni non sono stati assunti nei limiti dei relativi stanziamenti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</si>
  <si>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Il fondo economale per le minute spese non risulta versato entro il 31/12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</si>
  <si>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Dagli elementi di cui agli atti esaminati ed alle verifiche periodiche, sono state accertate irregolarità nella gestione finanziaria e/o incoerenze rispetto alla programmazione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</si>
  <si>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Non è stato rispettato il vincolo di destinazione dei finanziamenti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</si>
  <si>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 dati della programmazione definitiva non sono correttamente indicati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</si>
  <si>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Esistono incongruenze tra il Conto finanziario e le risultanze contabili di cui ai registri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</si>
  <si>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Vi sono incoerenze nella compilazione del modello H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</si>
  <si>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 valori indicati divergono dalle risultanze contabili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</si>
  <si>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Sono presenti anomalie nel riaccertamento dei residui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</si>
  <si>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Vi sono incoerenze nella compilazione del modello L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</si>
  <si>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1"/>
        <rFont val="Times New Roman"/>
        <family val="1"/>
      </rPr>
      <t>Non sono state rispettate le norme regolamentari relative alle procedure di variazione ai beni iscritti nell'inventario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</si>
  <si>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1"/>
        <rFont val="Times New Roman"/>
        <family val="1"/>
      </rPr>
      <t>Non è ancora avvenuto il passaggio di consegne dal DSGA uscente al DSGA subentrante per i motivi illustrati nel verbale e/o non è stata correttamente applicata la procedura regolamentare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</si>
  <si>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1"/>
        <rFont val="Times New Roman"/>
        <family val="1"/>
      </rPr>
      <t>I valori indicati divergono dalle risultanze di cui al libro inventario e dagli altri registri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</si>
  <si>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Il valore dei crediti e debiti indicati non corrisponde al valore accertato dei residui attivi e passivi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</si>
  <si>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L'ammontare delle disponibilità liquide indicate è difforme dalla sommatoria dei saldi al 31/12 comunicati dall'Istituto cassiere e Banca d’Italia (mod. 56 T – Tesoreria Unica) nonché da Poste SpA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</si>
  <si>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Le consistenze iniziali non sono correttamente riportate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</si>
  <si>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Vi sono incoerenze nella compilazione del modello K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</si>
  <si>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 valori indicati divergono dalle risultanze di cui ai registri contabili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</si>
  <si>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L'ammontare del Fondo cassa risultante dal giornale di cassa al 31/12 differisce dal saldo comunicato dall'Istituto cassiere e Banca d’Italia (mod. 56 T – Tesoreria Unica)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</si>
  <si>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0"/>
        <rFont val="Times New Roman"/>
        <family val="1"/>
      </rPr>
      <t>La gestione del servizio di cassa dell’Azienda agraria (G01) / Azienda speciale (G02) non è conforme alle disposizioni previste dall’art. 25, commi 11 e 12, del DI n. 129/2018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</si>
  <si>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Vi sono incoerenze nella compilazione del modello J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</si>
  <si>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La relazione illustrativa del conto consuntivo non contiene gli elementi previsti per le gestioni economiche separate dal DI n. 129/2018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</si>
  <si>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Le scritture contabili della gestione economica non risultano tenute come appositamente previsto dal DI n. 129/2018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</si>
  <si>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I registri obbligatori previsti per la gestione economica dalla vigente normativa fiscale non risultano regolarmente tenuti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</si>
  <si>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Le risultanze contabili della gestione economica non concordano con i registri obbligatori previsti dalla vigente normativa fiscale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</si>
  <si>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Non risultano effettuati i versamenti all’Erario dovuti per la gestione economica, come previsto dalla vigente normativa fiscale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</si>
  <si>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Non è avvenuta la presentazione del modello 770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</si>
  <si>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Non è stato rispettato il termine di presentazione del modello 770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</si>
  <si>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Non è avvenuta la presentazione del modello IRAP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</si>
  <si>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Non è stato rispettato il termine di presentazione del modello IRAP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</si>
  <si>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Non è avvenuta la presentazione della Certificazione Unica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</si>
  <si>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Non è stato rispettato il termine di presentazione della Certificazione Unica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</si>
  <si>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Non sono stati pubblicati sul sito istituzionale della Scuola gli indicatori di tempestività dei pagamenti trimestrali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</si>
  <si>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Non è stato pubblicato sul sito istituzionale della Scuola l’indicatore di tempestività dei pagamenti annuale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</si>
  <si>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Non sono stati pubblicati sul sito istituzionale della Scuola l’ammontare complessivo dei debiti e il numero delle imprese creditrici trimestrale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</si>
  <si>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Non sono stati pubblicati sul sito istituzionale della Scuola l’ammontare complessivo dei debiti e il numero delle imprese creditrici annuale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</si>
  <si>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Risultano osservate le norme regolamentari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</si>
  <si>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1"/>
        <rFont val="Times New Roman"/>
        <family val="1"/>
      </rPr>
      <t>La relazione illustrativa predisposta dal dirigente scolastico è esaustiva nei contenuti richiesti dall'art. 23, comma 1, del regolamento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</si>
  <si>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 modelli sono correttamente compilati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</si>
  <si>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Gli accertamenti di entrata e gli impegni di spesa sono attendibili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</si>
  <si>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Gli impegni sono stati assunti nei limiti dei relativi stanziamenti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</si>
  <si>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Il fondo economale per le minute spese risulta versato entro il 31/12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</si>
  <si>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Dagli elementi di cui agli atti esaminati ed alle verifiche periodiche, è stata accertata la regolarità della gestione finanziaria e la coerenza rispetto alla programmazione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</si>
  <si>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E' stato rispettato il vincolo di destinazione dei finanziamenti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</si>
  <si>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 dati della programmazione definitiva sono correttamente indicati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</si>
  <si>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Esiste corrispondenza tra il contenuto del conto finanziario e le risultanze contabili di cui ai registri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</si>
  <si>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Il modello H è coerente con gli altri modelli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</si>
  <si>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Vi è concordanza tra i valori indicati nel modello L e le risultanze contabili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</si>
  <si>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E' stato correttamente eseguito il riaccertamento dei residui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</si>
  <si>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Il modello L è coerente con gli altri modelli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</si>
  <si>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Sono state rispettate le norme regolamentari relative alle procedure di variazione ai beni iscritti nell'inventario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</si>
  <si>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1"/>
        <rFont val="Times New Roman"/>
        <family val="1"/>
      </rPr>
      <t>Il passaggio di consegne dal DSGA uscente al DSGA subentrante è stato realizzato e non si osservano vizi nella procedura applicata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</si>
  <si>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1"/>
        <rFont val="Times New Roman"/>
        <family val="1"/>
      </rPr>
      <t>Vi è concordanza tra i valori indicati e le risultanze contabili dal libro inventario e dagli altri registri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</si>
  <si>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Il valore dei crediti e debiti indicati corrisponde al valore accertato dei residui attivi e passivi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</si>
  <si>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L'ammontare delle disponibilità liquide indicate coincide con la sommatoria dei saldi al 31/12 comunicati dall'Istituto cassiere Banca d’Italia (mod. 56 T – Tesoreria Unica) nonché da Poste SpA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</si>
  <si>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Le consistenze iniziali sono correttamente riportate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</si>
  <si>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Il modello K è coerente con gli altri modelli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</si>
  <si>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Vi è concordanza tra i valori indicati nel modello J e le risultanze contabili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</si>
  <si>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L'ammontare del Fondo cassa risultante dal giornale di cassa al 31/12 concorda con il saldo comunicato dall'Istituto cassiere e Banca d’Italia (mod. 56 T – Tesoreria Unica)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</si>
  <si>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0"/>
        <rFont val="Times New Roman"/>
        <family val="1"/>
      </rPr>
      <t>La gestione del servizio di cassa dell’Azienda agraria (G01) / Azienda speciale (G02) è conforme alle disposizioni previste dall’art. 25, commi 11 e 12, del DI n. 129/2018</t>
    </r>
  </si>
  <si>
    <r>
      <t>·</t>
    </r>
    <r>
      <rPr>
        <sz val="7"/>
        <rFont val="Times New Roman"/>
        <family val="1"/>
      </rPr>
      <t xml:space="preserve">                                 </t>
    </r>
    <r>
      <rPr>
        <i/>
        <sz val="11"/>
        <rFont val="Times New Roman"/>
        <family val="1"/>
      </rPr>
      <t>Il modello J è coerente con gli altri modelli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</si>
  <si>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        </t>
    </r>
    <r>
      <rPr>
        <i/>
        <sz val="11"/>
        <rFont val="Times New Roman"/>
        <family val="1"/>
      </rPr>
      <t>La relazione illustrativa del conto consuntivo contiene gli elementi previsti per le gestioni economiche separate dal DI n. 129/2018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</si>
  <si>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Le scritture contabili della gestione economica risultano tenute come appositamente previsto dal DI n. 129/2018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</si>
  <si>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I registri obbligatori previsti per la gestione economica dalla vigente normativa fiscale risultano regolarmente tenuti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</si>
  <si>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Le risultanze contabili della gestione economica concordano con i registri obbligatori previsti dalla vigente normativa fiscale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</si>
  <si>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   </t>
    </r>
    <r>
      <rPr>
        <i/>
        <sz val="11"/>
        <rFont val="Times New Roman"/>
        <family val="1"/>
      </rPr>
      <t>Risultano effettuati i versamenti all’Erario dovuti per la gestione economica, come previsto dalla vigente normativa fiscale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</si>
  <si>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Avvenuta presentazione del modello 770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</si>
  <si>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Rispettato il termine di presentazione del modello 770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</si>
  <si>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Avvenuta presentazione del modello IRAP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</si>
  <si>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Rispettato il termine di presentazione del modello IRAP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</si>
  <si>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Avvenuta presentazione della Certificazione Unica</t>
    </r>
  </si>
  <si>
    <r>
      <t>·</t>
    </r>
    <r>
      <rPr>
        <sz val="7"/>
        <rFont val="Times New Roman"/>
        <family val="1"/>
      </rPr>
      <t xml:space="preserve">                                     </t>
    </r>
    <r>
      <rPr>
        <i/>
        <sz val="11"/>
        <rFont val="Times New Roman"/>
        <family val="1"/>
      </rPr>
      <t>Rispettato il termine di presentazione della Certificazione Unica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</si>
  <si>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1"/>
        <rFont val="Times New Roman"/>
        <family val="1"/>
      </rPr>
      <t>Avvenuta pubblicazione sul sito istituzionale della Scuola degli indicatori di tempestività dei pagamenti trimestrali</t>
    </r>
  </si>
  <si>
    <r>
      <t>·</t>
    </r>
    <r>
      <rPr>
        <sz val="7"/>
        <rFont val="Times New Roman"/>
        <family val="1"/>
      </rPr>
      <t xml:space="preserve">                             </t>
    </r>
    <r>
      <rPr>
        <i/>
        <sz val="11"/>
        <rFont val="Times New Roman"/>
        <family val="1"/>
      </rPr>
      <t>Avvenuta pubblicazione sul sito istituzionale della Scuola dell’indicatore di tempestività dei pagamenti annuale</t>
    </r>
  </si>
  <si>
    <r>
      <t>·</t>
    </r>
    <r>
      <rPr>
        <sz val="7"/>
        <rFont val="Times New Roman"/>
        <family val="1"/>
      </rPr>
      <t xml:space="preserve">                               </t>
    </r>
    <r>
      <rPr>
        <i/>
        <sz val="11"/>
        <rFont val="Times New Roman"/>
        <family val="1"/>
      </rPr>
      <t>Avvenuta pubblicazione sul sito istituzionale della Scuola dell’ammontare dei debiti e del numero delle imprese creditrici trimestrale</t>
    </r>
  </si>
  <si>
    <r>
      <t>·</t>
    </r>
    <r>
      <rPr>
        <sz val="7"/>
        <rFont val="Times New Roman"/>
        <family val="1"/>
      </rPr>
      <t xml:space="preserve">                               </t>
    </r>
    <r>
      <rPr>
        <i/>
        <sz val="11"/>
        <rFont val="Times New Roman"/>
        <family val="1"/>
      </rPr>
      <t>Avvenuta pubblicazione sul sito istituzionale della Scuola l’ammontare complessivo dei debiti e del numero delle imprese creditrici annuale</t>
    </r>
  </si>
  <si>
    <t>I Revisori dei Conti, sulla base degli elementi tratti dagli atti esaminati e dalle verifiche periodiche effettuate nel corso</t>
  </si>
  <si>
    <t>dell'esercizio sulla regolarità della gestione finanziaria e patrimoniale, esprimono parere favorevole all'approvazione del conto consuntivo dell'anno …. da parte del Consiglio di Istituto</t>
  </si>
  <si>
    <t>I Revisori dei Conti in relazione a quanto sopra esposto, non esprimono parere favorevole sul conto consuntivo dell'anno …..</t>
  </si>
  <si>
    <t>Il presente verbale, chiuso alle ore ......................., l'anno ......... il giorno ......... del mese di ........., viene letto, confermato, sottoscritto e successivamente inserito nell'apposito registro.</t>
  </si>
  <si>
    <t>...................................</t>
  </si>
  <si>
    <t>Residui eserczio</t>
  </si>
  <si>
    <t>Elaborato dal dott. Salvatore Rapacciuolo c/o Liceo Pascal Pompei</t>
  </si>
  <si>
    <t xml:space="preserve">           celle rosse e verdi contenenti formule di calcolo automatico. </t>
  </si>
  <si>
    <t>ANALISI DEL CONTO CONSUNTIVO COMMENTATO VERSIONE 2021</t>
  </si>
  <si>
    <t>98344.25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</si>
</sst>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"/>
    <numFmt numFmtId="165" formatCode="#,##0.00\ &quot;€&quot;"/>
    <numFmt numFmtId="166" formatCode="[$€-2]\ #,##0.00;[Red]\-[$€-2]\ #,##0.00"/>
  </numFmts>
  <fonts count="9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4"/>
      <color indexed="8"/>
      <name val="Times New Roman"/>
      <family val="1"/>
    </font>
    <font>
      <b/>
      <sz val="11"/>
      <name val="Calibri"/>
      <family val="2"/>
    </font>
    <font>
      <sz val="16"/>
      <name val="Arial"/>
      <family val="2"/>
    </font>
    <font>
      <b/>
      <sz val="16"/>
      <color indexed="8"/>
      <name val="Comic Sans MS"/>
      <family val="4"/>
    </font>
    <font>
      <b/>
      <sz val="16"/>
      <name val="Comic Sans MS"/>
      <family val="4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  <font>
      <b/>
      <i/>
      <sz val="16"/>
      <color indexed="8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color indexed="8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sz val="26"/>
      <color indexed="8"/>
      <name val="Comic Sans MS"/>
      <family val="4"/>
    </font>
    <font>
      <b/>
      <sz val="22"/>
      <name val="Arial"/>
      <family val="2"/>
    </font>
    <font>
      <sz val="22"/>
      <name val="Arial"/>
      <family val="2"/>
    </font>
    <font>
      <sz val="26"/>
      <name val="Arial"/>
      <family val="2"/>
    </font>
    <font>
      <sz val="28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8"/>
      <color theme="5" tint="-0.249977111117893"/>
      <name val="Arial"/>
      <family val="2"/>
    </font>
    <font>
      <b/>
      <sz val="18"/>
      <color theme="0"/>
      <name val="Arial"/>
      <family val="2"/>
    </font>
    <font>
      <sz val="16"/>
      <color theme="0"/>
      <name val="Arial"/>
      <family val="2"/>
    </font>
    <font>
      <b/>
      <sz val="16"/>
      <color theme="1"/>
      <name val="Arial"/>
      <family val="2"/>
    </font>
    <font>
      <sz val="2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1"/>
      <name val="Calibri"/>
      <family val="2"/>
    </font>
    <font>
      <b/>
      <sz val="14"/>
      <name val="Times New Roman"/>
      <family val="1"/>
    </font>
    <font>
      <sz val="6"/>
      <name val="Calibri"/>
      <family val="2"/>
    </font>
    <font>
      <sz val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Calibri"/>
      <family val="2"/>
    </font>
    <font>
      <sz val="7"/>
      <name val="Times New Roman"/>
      <family val="1"/>
    </font>
    <font>
      <i/>
      <sz val="10"/>
      <name val="Times New Roman"/>
      <family val="1"/>
    </font>
    <font>
      <i/>
      <sz val="7"/>
      <name val="Times New Roman"/>
      <family val="1"/>
    </font>
    <font>
      <sz val="14"/>
      <name val="Calibri"/>
      <family val="2"/>
    </font>
    <font>
      <sz val="9"/>
      <name val="Times New Roman"/>
      <family val="1"/>
    </font>
    <font>
      <i/>
      <sz val="9"/>
      <name val="Times New Roman"/>
      <family val="1"/>
    </font>
    <font>
      <sz val="9"/>
      <color rgb="FF000000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i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5"/>
      <name val="Calibri"/>
      <family val="2"/>
    </font>
    <font>
      <b/>
      <sz val="9"/>
      <name val="Times New Roman"/>
      <family val="1"/>
    </font>
    <font>
      <b/>
      <sz val="18"/>
      <name val="Calibri"/>
      <family val="2"/>
    </font>
    <font>
      <b/>
      <sz val="16"/>
      <name val="Calibri"/>
      <family val="2"/>
    </font>
    <font>
      <sz val="5.5"/>
      <name val="Calibri"/>
      <family val="2"/>
    </font>
    <font>
      <sz val="11"/>
      <name val="Tahoma"/>
      <family val="2"/>
    </font>
    <font>
      <b/>
      <sz val="11"/>
      <name val="Times New Roman"/>
      <family val="1"/>
    </font>
    <font>
      <sz val="11"/>
      <name val="Symbol"/>
      <family val="1"/>
      <charset val="2"/>
    </font>
    <font>
      <i/>
      <sz val="11"/>
      <name val="Times New Roman"/>
      <family val="1"/>
    </font>
    <font>
      <sz val="10"/>
      <name val="Symbol"/>
      <family val="1"/>
      <charset val="2"/>
    </font>
    <font>
      <sz val="9.5"/>
      <name val="Calibri"/>
      <family val="2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sz val="20"/>
      <name val="Times New Roman"/>
      <family val="1"/>
    </font>
    <font>
      <b/>
      <sz val="26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rgb="FF000000"/>
      </left>
      <right style="medium">
        <color rgb="FF000000"/>
      </right>
      <top style="thick">
        <color rgb="FFFFFFFF"/>
      </top>
      <bottom/>
      <diagonal/>
    </border>
    <border>
      <left/>
      <right style="medium">
        <color rgb="FF000000"/>
      </right>
      <top style="thick">
        <color rgb="FFFFFFFF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7">
    <xf numFmtId="0" fontId="0" fillId="0" borderId="0" xfId="0"/>
    <xf numFmtId="164" fontId="0" fillId="0" borderId="0" xfId="0" applyNumberFormat="1"/>
    <xf numFmtId="0" fontId="4" fillId="0" borderId="0" xfId="0" applyFont="1" applyFill="1" applyBorder="1" applyProtection="1"/>
    <xf numFmtId="0" fontId="5" fillId="0" borderId="0" xfId="0" applyFont="1" applyFill="1" applyBorder="1" applyProtection="1"/>
    <xf numFmtId="0" fontId="6" fillId="0" borderId="0" xfId="0" applyFont="1" applyFill="1" applyBorder="1" applyProtection="1"/>
    <xf numFmtId="0" fontId="2" fillId="2" borderId="0" xfId="0" applyFont="1" applyFill="1" applyProtection="1"/>
    <xf numFmtId="0" fontId="5" fillId="2" borderId="0" xfId="0" applyFont="1" applyFill="1" applyBorder="1" applyProtection="1"/>
    <xf numFmtId="0" fontId="0" fillId="2" borderId="0" xfId="0" applyFill="1" applyBorder="1" applyProtection="1"/>
    <xf numFmtId="0" fontId="0" fillId="0" borderId="0" xfId="0" applyFill="1" applyBorder="1" applyProtection="1"/>
    <xf numFmtId="0" fontId="7" fillId="0" borderId="0" xfId="0" applyFont="1" applyProtection="1"/>
    <xf numFmtId="0" fontId="5" fillId="0" borderId="0" xfId="0" applyFont="1" applyFill="1" applyBorder="1" applyAlignment="1" applyProtection="1">
      <alignment horizontal="center"/>
    </xf>
    <xf numFmtId="0" fontId="1" fillId="2" borderId="0" xfId="0" applyFont="1" applyFill="1" applyProtection="1"/>
    <xf numFmtId="0" fontId="2" fillId="2" borderId="0" xfId="0" applyFont="1" applyFill="1" applyBorder="1" applyProtection="1"/>
    <xf numFmtId="0" fontId="1" fillId="2" borderId="0" xfId="0" applyFont="1" applyFill="1" applyBorder="1" applyProtection="1"/>
    <xf numFmtId="0" fontId="2" fillId="3" borderId="0" xfId="0" applyFont="1" applyFill="1" applyProtection="1"/>
    <xf numFmtId="0" fontId="8" fillId="3" borderId="0" xfId="0" applyFont="1" applyFill="1" applyBorder="1" applyProtection="1"/>
    <xf numFmtId="0" fontId="1" fillId="3" borderId="0" xfId="0" applyFont="1" applyFill="1" applyBorder="1" applyProtection="1"/>
    <xf numFmtId="0" fontId="2" fillId="4" borderId="0" xfId="0" applyFont="1" applyFill="1" applyProtection="1"/>
    <xf numFmtId="0" fontId="1" fillId="4" borderId="0" xfId="0" applyFont="1" applyFill="1" applyBorder="1" applyProtection="1"/>
    <xf numFmtId="0" fontId="0" fillId="4" borderId="0" xfId="0" applyFill="1"/>
    <xf numFmtId="0" fontId="9" fillId="4" borderId="0" xfId="0" applyFont="1" applyFill="1" applyBorder="1" applyProtection="1"/>
    <xf numFmtId="0" fontId="2" fillId="5" borderId="0" xfId="0" applyFont="1" applyFill="1" applyBorder="1" applyProtection="1"/>
    <xf numFmtId="0" fontId="0" fillId="5" borderId="0" xfId="0" applyFill="1" applyBorder="1" applyProtection="1"/>
    <xf numFmtId="0" fontId="2" fillId="5" borderId="0" xfId="0" applyFont="1" applyFill="1" applyProtection="1"/>
    <xf numFmtId="0" fontId="0" fillId="5" borderId="0" xfId="0" applyFill="1"/>
    <xf numFmtId="0" fontId="2" fillId="0" borderId="0" xfId="0" applyFont="1" applyProtection="1"/>
    <xf numFmtId="0" fontId="1" fillId="0" borderId="0" xfId="0" applyFont="1" applyFill="1" applyBorder="1" applyProtection="1"/>
    <xf numFmtId="0" fontId="0" fillId="0" borderId="0" xfId="0" applyProtection="1"/>
    <xf numFmtId="164" fontId="0" fillId="6" borderId="0" xfId="0" applyNumberFormat="1" applyFill="1"/>
    <xf numFmtId="0" fontId="0" fillId="6" borderId="0" xfId="0" applyFill="1"/>
    <xf numFmtId="164" fontId="19" fillId="2" borderId="8" xfId="0" applyNumberFormat="1" applyFont="1" applyFill="1" applyBorder="1" applyProtection="1">
      <protection locked="0"/>
    </xf>
    <xf numFmtId="164" fontId="19" fillId="2" borderId="9" xfId="0" applyNumberFormat="1" applyFont="1" applyFill="1" applyBorder="1" applyProtection="1">
      <protection locked="0"/>
    </xf>
    <xf numFmtId="164" fontId="19" fillId="2" borderId="5" xfId="0" applyNumberFormat="1" applyFont="1" applyFill="1" applyBorder="1" applyProtection="1">
      <protection locked="0"/>
    </xf>
    <xf numFmtId="164" fontId="39" fillId="8" borderId="0" xfId="0" applyNumberFormat="1" applyFont="1" applyFill="1" applyBorder="1"/>
    <xf numFmtId="0" fontId="39" fillId="8" borderId="0" xfId="0" applyFont="1" applyFill="1" applyBorder="1"/>
    <xf numFmtId="164" fontId="22" fillId="6" borderId="3" xfId="0" applyNumberFormat="1" applyFont="1" applyFill="1" applyBorder="1" applyAlignment="1">
      <alignment vertical="top" wrapText="1"/>
    </xf>
    <xf numFmtId="164" fontId="19" fillId="2" borderId="10" xfId="0" applyNumberFormat="1" applyFont="1" applyFill="1" applyBorder="1" applyProtection="1">
      <protection locked="0"/>
    </xf>
    <xf numFmtId="164" fontId="19" fillId="2" borderId="6" xfId="0" applyNumberFormat="1" applyFont="1" applyFill="1" applyBorder="1" applyProtection="1">
      <protection locked="0"/>
    </xf>
    <xf numFmtId="164" fontId="22" fillId="6" borderId="3" xfId="0" applyNumberFormat="1" applyFont="1" applyFill="1" applyBorder="1" applyAlignment="1">
      <alignment horizontal="right" vertical="top" wrapText="1"/>
    </xf>
    <xf numFmtId="164" fontId="19" fillId="6" borderId="0" xfId="0" applyNumberFormat="1" applyFont="1" applyFill="1"/>
    <xf numFmtId="164" fontId="22" fillId="6" borderId="2" xfId="0" applyNumberFormat="1" applyFont="1" applyFill="1" applyBorder="1" applyAlignment="1">
      <alignment horizontal="center" vertical="top" wrapText="1"/>
    </xf>
    <xf numFmtId="164" fontId="23" fillId="2" borderId="11" xfId="0" applyNumberFormat="1" applyFont="1" applyFill="1" applyBorder="1" applyAlignment="1" applyProtection="1">
      <alignment horizontal="right" vertical="top" wrapText="1"/>
      <protection locked="0"/>
    </xf>
    <xf numFmtId="164" fontId="23" fillId="2" borderId="12" xfId="0" applyNumberFormat="1" applyFont="1" applyFill="1" applyBorder="1" applyAlignment="1" applyProtection="1">
      <alignment horizontal="right" vertical="top" wrapText="1"/>
      <protection locked="0"/>
    </xf>
    <xf numFmtId="164" fontId="23" fillId="2" borderId="13" xfId="0" applyNumberFormat="1" applyFont="1" applyFill="1" applyBorder="1" applyAlignment="1" applyProtection="1">
      <alignment horizontal="right" vertical="top" wrapText="1"/>
      <protection locked="0"/>
    </xf>
    <xf numFmtId="164" fontId="19" fillId="0" borderId="12" xfId="0" applyNumberFormat="1" applyFont="1" applyBorder="1"/>
    <xf numFmtId="164" fontId="23" fillId="2" borderId="14" xfId="0" applyNumberFormat="1" applyFont="1" applyFill="1" applyBorder="1" applyAlignment="1" applyProtection="1">
      <alignment horizontal="right" vertical="top" wrapText="1"/>
      <protection locked="0"/>
    </xf>
    <xf numFmtId="164" fontId="23" fillId="2" borderId="15" xfId="0" applyNumberFormat="1" applyFont="1" applyFill="1" applyBorder="1" applyAlignment="1" applyProtection="1">
      <alignment horizontal="right" vertical="top" wrapText="1"/>
      <protection locked="0"/>
    </xf>
    <xf numFmtId="164" fontId="23" fillId="2" borderId="16" xfId="0" applyNumberFormat="1" applyFont="1" applyFill="1" applyBorder="1" applyAlignment="1" applyProtection="1">
      <alignment horizontal="right" vertical="top" wrapText="1"/>
      <protection locked="0"/>
    </xf>
    <xf numFmtId="164" fontId="23" fillId="6" borderId="2" xfId="0" applyNumberFormat="1" applyFont="1" applyFill="1" applyBorder="1" applyAlignment="1">
      <alignment vertical="top" wrapText="1"/>
    </xf>
    <xf numFmtId="164" fontId="23" fillId="6" borderId="1" xfId="0" applyNumberFormat="1" applyFont="1" applyFill="1" applyBorder="1" applyAlignment="1">
      <alignment vertical="top" wrapText="1"/>
    </xf>
    <xf numFmtId="164" fontId="23" fillId="2" borderId="1" xfId="0" applyNumberFormat="1" applyFont="1" applyFill="1" applyBorder="1" applyAlignment="1" applyProtection="1">
      <alignment horizontal="right" vertical="top" wrapText="1"/>
      <protection locked="0"/>
    </xf>
    <xf numFmtId="164" fontId="22" fillId="6" borderId="2" xfId="0" applyNumberFormat="1" applyFont="1" applyFill="1" applyBorder="1" applyAlignment="1">
      <alignment vertical="top" wrapText="1"/>
    </xf>
    <xf numFmtId="164" fontId="23" fillId="2" borderId="2" xfId="0" applyNumberFormat="1" applyFont="1" applyFill="1" applyBorder="1" applyAlignment="1" applyProtection="1">
      <alignment horizontal="right" vertical="top" wrapText="1"/>
      <protection locked="0"/>
    </xf>
    <xf numFmtId="0" fontId="19" fillId="6" borderId="0" xfId="0" applyFont="1" applyFill="1"/>
    <xf numFmtId="164" fontId="19" fillId="9" borderId="17" xfId="0" applyNumberFormat="1" applyFont="1" applyFill="1" applyBorder="1" applyProtection="1">
      <protection locked="0"/>
    </xf>
    <xf numFmtId="10" fontId="23" fillId="7" borderId="2" xfId="0" applyNumberFormat="1" applyFont="1" applyFill="1" applyBorder="1" applyAlignment="1">
      <alignment horizontal="right" vertical="top" wrapText="1"/>
    </xf>
    <xf numFmtId="164" fontId="23" fillId="6" borderId="2" xfId="0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40" fillId="9" borderId="17" xfId="0" applyNumberFormat="1" applyFont="1" applyFill="1" applyBorder="1" applyAlignment="1"/>
    <xf numFmtId="0" fontId="26" fillId="0" borderId="0" xfId="0" applyFont="1"/>
    <xf numFmtId="164" fontId="22" fillId="10" borderId="18" xfId="0" applyNumberFormat="1" applyFont="1" applyFill="1" applyBorder="1"/>
    <xf numFmtId="164" fontId="19" fillId="10" borderId="17" xfId="0" applyNumberFormat="1" applyFont="1" applyFill="1" applyBorder="1"/>
    <xf numFmtId="164" fontId="23" fillId="10" borderId="3" xfId="0" applyNumberFormat="1" applyFont="1" applyFill="1" applyBorder="1" applyAlignment="1">
      <alignment vertical="top" wrapText="1"/>
    </xf>
    <xf numFmtId="164" fontId="22" fillId="10" borderId="3" xfId="0" applyNumberFormat="1" applyFont="1" applyFill="1" applyBorder="1" applyAlignment="1">
      <alignment horizontal="center" vertical="top" wrapText="1"/>
    </xf>
    <xf numFmtId="164" fontId="25" fillId="10" borderId="3" xfId="0" applyNumberFormat="1" applyFont="1" applyFill="1" applyBorder="1" applyAlignment="1">
      <alignment vertical="top" wrapText="1"/>
    </xf>
    <xf numFmtId="164" fontId="23" fillId="10" borderId="2" xfId="0" applyNumberFormat="1" applyFont="1" applyFill="1" applyBorder="1" applyAlignment="1">
      <alignment horizontal="center" vertical="top" wrapText="1"/>
    </xf>
    <xf numFmtId="164" fontId="22" fillId="10" borderId="0" xfId="0" applyNumberFormat="1" applyFont="1" applyFill="1" applyBorder="1" applyAlignment="1">
      <alignment horizontal="center" vertical="top" wrapText="1"/>
    </xf>
    <xf numFmtId="164" fontId="22" fillId="10" borderId="20" xfId="0" applyNumberFormat="1" applyFont="1" applyFill="1" applyBorder="1" applyAlignment="1">
      <alignment horizontal="center" vertical="top" wrapText="1"/>
    </xf>
    <xf numFmtId="164" fontId="22" fillId="10" borderId="21" xfId="0" applyNumberFormat="1" applyFont="1" applyFill="1" applyBorder="1" applyAlignment="1">
      <alignment horizontal="center" vertical="top" wrapText="1"/>
    </xf>
    <xf numFmtId="0" fontId="19" fillId="10" borderId="2" xfId="0" applyFont="1" applyFill="1" applyBorder="1" applyAlignment="1">
      <alignment vertical="top" wrapText="1"/>
    </xf>
    <xf numFmtId="0" fontId="14" fillId="10" borderId="2" xfId="0" applyFont="1" applyFill="1" applyBorder="1" applyAlignment="1">
      <alignment vertical="top" wrapText="1"/>
    </xf>
    <xf numFmtId="0" fontId="22" fillId="10" borderId="13" xfId="0" applyFont="1" applyFill="1" applyBorder="1" applyAlignment="1">
      <alignment horizontal="center" vertical="top" wrapText="1"/>
    </xf>
    <xf numFmtId="0" fontId="22" fillId="10" borderId="19" xfId="0" applyFont="1" applyFill="1" applyBorder="1" applyAlignment="1">
      <alignment horizontal="center" vertical="top" wrapText="1"/>
    </xf>
    <xf numFmtId="164" fontId="23" fillId="10" borderId="2" xfId="0" applyNumberFormat="1" applyFont="1" applyFill="1" applyBorder="1" applyAlignment="1">
      <alignment horizontal="right" vertical="top" wrapText="1"/>
    </xf>
    <xf numFmtId="10" fontId="23" fillId="10" borderId="2" xfId="0" applyNumberFormat="1" applyFont="1" applyFill="1" applyBorder="1" applyAlignment="1">
      <alignment horizontal="right" vertical="top" wrapText="1"/>
    </xf>
    <xf numFmtId="164" fontId="27" fillId="11" borderId="22" xfId="0" applyNumberFormat="1" applyFont="1" applyFill="1" applyBorder="1"/>
    <xf numFmtId="0" fontId="0" fillId="11" borderId="23" xfId="0" applyFill="1" applyBorder="1"/>
    <xf numFmtId="0" fontId="27" fillId="11" borderId="24" xfId="0" applyFont="1" applyFill="1" applyBorder="1"/>
    <xf numFmtId="0" fontId="0" fillId="11" borderId="15" xfId="0" applyFill="1" applyBorder="1"/>
    <xf numFmtId="0" fontId="0" fillId="0" borderId="0" xfId="0" applyFill="1"/>
    <xf numFmtId="164" fontId="0" fillId="0" borderId="0" xfId="0" applyNumberFormat="1" applyFill="1"/>
    <xf numFmtId="164" fontId="29" fillId="0" borderId="26" xfId="0" applyNumberFormat="1" applyFont="1" applyFill="1" applyBorder="1"/>
    <xf numFmtId="164" fontId="33" fillId="0" borderId="27" xfId="0" applyNumberFormat="1" applyFont="1" applyFill="1" applyBorder="1"/>
    <xf numFmtId="164" fontId="19" fillId="0" borderId="28" xfId="0" applyNumberFormat="1" applyFont="1" applyFill="1" applyBorder="1"/>
    <xf numFmtId="164" fontId="19" fillId="0" borderId="15" xfId="0" applyNumberFormat="1" applyFont="1" applyFill="1" applyBorder="1"/>
    <xf numFmtId="164" fontId="22" fillId="0" borderId="4" xfId="0" applyNumberFormat="1" applyFont="1" applyFill="1" applyBorder="1" applyAlignment="1">
      <alignment vertical="top" wrapText="1"/>
    </xf>
    <xf numFmtId="164" fontId="22" fillId="0" borderId="4" xfId="0" applyNumberFormat="1" applyFont="1" applyFill="1" applyBorder="1" applyAlignment="1">
      <alignment horizontal="right" vertical="top" wrapText="1"/>
    </xf>
    <xf numFmtId="164" fontId="14" fillId="0" borderId="7" xfId="0" applyNumberFormat="1" applyFont="1" applyFill="1" applyBorder="1"/>
    <xf numFmtId="164" fontId="19" fillId="0" borderId="10" xfId="0" applyNumberFormat="1" applyFont="1" applyFill="1" applyBorder="1" applyProtection="1"/>
    <xf numFmtId="164" fontId="19" fillId="0" borderId="6" xfId="0" applyNumberFormat="1" applyFont="1" applyFill="1" applyBorder="1" applyProtection="1"/>
    <xf numFmtId="164" fontId="19" fillId="0" borderId="5" xfId="0" applyNumberFormat="1" applyFont="1" applyFill="1" applyBorder="1"/>
    <xf numFmtId="164" fontId="19" fillId="0" borderId="29" xfId="0" applyNumberFormat="1" applyFont="1" applyFill="1" applyBorder="1" applyProtection="1"/>
    <xf numFmtId="164" fontId="14" fillId="0" borderId="30" xfId="0" applyNumberFormat="1" applyFont="1" applyFill="1" applyBorder="1"/>
    <xf numFmtId="164" fontId="19" fillId="0" borderId="22" xfId="0" applyNumberFormat="1" applyFont="1" applyFill="1" applyBorder="1"/>
    <xf numFmtId="164" fontId="14" fillId="0" borderId="6" xfId="0" applyNumberFormat="1" applyFont="1" applyFill="1" applyBorder="1"/>
    <xf numFmtId="164" fontId="19" fillId="0" borderId="6" xfId="0" applyNumberFormat="1" applyFont="1" applyFill="1" applyBorder="1"/>
    <xf numFmtId="164" fontId="19" fillId="0" borderId="31" xfId="0" applyNumberFormat="1" applyFont="1" applyFill="1" applyBorder="1" applyProtection="1"/>
    <xf numFmtId="164" fontId="23" fillId="0" borderId="13" xfId="0" applyNumberFormat="1" applyFont="1" applyFill="1" applyBorder="1" applyAlignment="1">
      <alignment horizontal="right" vertical="top" wrapText="1"/>
    </xf>
    <xf numFmtId="164" fontId="23" fillId="0" borderId="12" xfId="0" applyNumberFormat="1" applyFont="1" applyFill="1" applyBorder="1" applyAlignment="1" applyProtection="1">
      <alignment horizontal="right" vertical="top" wrapText="1"/>
    </xf>
    <xf numFmtId="164" fontId="23" fillId="0" borderId="32" xfId="0" applyNumberFormat="1" applyFont="1" applyFill="1" applyBorder="1" applyAlignment="1">
      <alignment horizontal="right" vertical="top" wrapText="1"/>
    </xf>
    <xf numFmtId="164" fontId="23" fillId="0" borderId="15" xfId="0" applyNumberFormat="1" applyFont="1" applyFill="1" applyBorder="1" applyAlignment="1">
      <alignment horizontal="right" vertical="top" wrapText="1"/>
    </xf>
    <xf numFmtId="164" fontId="23" fillId="0" borderId="16" xfId="0" applyNumberFormat="1" applyFont="1" applyFill="1" applyBorder="1" applyAlignment="1">
      <alignment horizontal="right" vertical="top" wrapText="1"/>
    </xf>
    <xf numFmtId="164" fontId="23" fillId="0" borderId="2" xfId="0" applyNumberFormat="1" applyFont="1" applyFill="1" applyBorder="1" applyAlignment="1">
      <alignment horizontal="right" vertical="top" wrapText="1"/>
    </xf>
    <xf numFmtId="164" fontId="24" fillId="0" borderId="2" xfId="0" applyNumberFormat="1" applyFont="1" applyFill="1" applyBorder="1" applyAlignment="1" applyProtection="1">
      <alignment horizontal="right" vertical="top" wrapText="1"/>
    </xf>
    <xf numFmtId="164" fontId="29" fillId="0" borderId="2" xfId="0" applyNumberFormat="1" applyFont="1" applyFill="1" applyBorder="1" applyAlignment="1">
      <alignment horizontal="right" vertical="top" wrapText="1"/>
    </xf>
    <xf numFmtId="164" fontId="32" fillId="12" borderId="4" xfId="0" applyNumberFormat="1" applyFont="1" applyFill="1" applyBorder="1" applyAlignment="1">
      <alignment horizontal="center" vertical="center" wrapText="1"/>
    </xf>
    <xf numFmtId="164" fontId="21" fillId="12" borderId="33" xfId="0" applyNumberFormat="1" applyFont="1" applyFill="1" applyBorder="1" applyAlignment="1">
      <alignment horizontal="center" vertical="center" wrapText="1"/>
    </xf>
    <xf numFmtId="164" fontId="21" fillId="12" borderId="34" xfId="0" applyNumberFormat="1" applyFont="1" applyFill="1" applyBorder="1" applyAlignment="1">
      <alignment horizontal="center" vertical="center" wrapText="1"/>
    </xf>
    <xf numFmtId="164" fontId="22" fillId="12" borderId="4" xfId="0" applyNumberFormat="1" applyFont="1" applyFill="1" applyBorder="1" applyAlignment="1">
      <alignment horizontal="right" vertical="top" wrapText="1"/>
    </xf>
    <xf numFmtId="164" fontId="19" fillId="12" borderId="52" xfId="0" applyNumberFormat="1" applyFont="1" applyFill="1" applyBorder="1" applyProtection="1"/>
    <xf numFmtId="164" fontId="19" fillId="12" borderId="53" xfId="0" applyNumberFormat="1" applyFont="1" applyFill="1" applyBorder="1" applyProtection="1"/>
    <xf numFmtId="164" fontId="20" fillId="12" borderId="4" xfId="0" applyNumberFormat="1" applyFont="1" applyFill="1" applyBorder="1" applyAlignment="1">
      <alignment horizontal="center" vertical="top" wrapText="1"/>
    </xf>
    <xf numFmtId="164" fontId="21" fillId="12" borderId="18" xfId="0" applyNumberFormat="1" applyFont="1" applyFill="1" applyBorder="1" applyAlignment="1">
      <alignment horizontal="center" wrapText="1"/>
    </xf>
    <xf numFmtId="164" fontId="21" fillId="12" borderId="27" xfId="0" applyNumberFormat="1" applyFont="1" applyFill="1" applyBorder="1" applyAlignment="1">
      <alignment horizontal="center" vertical="center" wrapText="1"/>
    </xf>
    <xf numFmtId="164" fontId="19" fillId="12" borderId="5" xfId="0" applyNumberFormat="1" applyFont="1" applyFill="1" applyBorder="1"/>
    <xf numFmtId="164" fontId="22" fillId="12" borderId="26" xfId="0" applyNumberFormat="1" applyFont="1" applyFill="1" applyBorder="1"/>
    <xf numFmtId="164" fontId="22" fillId="12" borderId="35" xfId="0" applyNumberFormat="1" applyFont="1" applyFill="1" applyBorder="1" applyAlignment="1">
      <alignment vertical="top" wrapText="1"/>
    </xf>
    <xf numFmtId="164" fontId="22" fillId="12" borderId="34" xfId="0" applyNumberFormat="1" applyFont="1" applyFill="1" applyBorder="1" applyAlignment="1">
      <alignment vertical="top" wrapText="1"/>
    </xf>
    <xf numFmtId="164" fontId="23" fillId="0" borderId="2" xfId="0" applyNumberFormat="1" applyFont="1" applyFill="1" applyBorder="1" applyAlignment="1">
      <alignment vertical="top" wrapText="1"/>
    </xf>
    <xf numFmtId="164" fontId="24" fillId="0" borderId="2" xfId="0" applyNumberFormat="1" applyFont="1" applyFill="1" applyBorder="1" applyAlignment="1">
      <alignment horizontal="right" vertical="top" wrapText="1"/>
    </xf>
    <xf numFmtId="164" fontId="17" fillId="10" borderId="26" xfId="0" applyNumberFormat="1" applyFont="1" applyFill="1" applyBorder="1" applyAlignment="1">
      <alignment horizontal="center" vertical="top" wrapText="1"/>
    </xf>
    <xf numFmtId="0" fontId="34" fillId="6" borderId="0" xfId="0" applyFont="1" applyFill="1"/>
    <xf numFmtId="164" fontId="36" fillId="6" borderId="0" xfId="0" applyNumberFormat="1" applyFont="1" applyFill="1"/>
    <xf numFmtId="164" fontId="41" fillId="8" borderId="0" xfId="0" applyNumberFormat="1" applyFont="1" applyFill="1" applyBorder="1" applyProtection="1"/>
    <xf numFmtId="164" fontId="42" fillId="8" borderId="0" xfId="0" applyNumberFormat="1" applyFont="1" applyFill="1" applyBorder="1" applyProtection="1"/>
    <xf numFmtId="0" fontId="42" fillId="8" borderId="0" xfId="0" applyFont="1" applyFill="1" applyBorder="1"/>
    <xf numFmtId="164" fontId="43" fillId="8" borderId="0" xfId="0" applyNumberFormat="1" applyFont="1" applyFill="1" applyBorder="1" applyAlignment="1" applyProtection="1">
      <alignment horizontal="center"/>
    </xf>
    <xf numFmtId="164" fontId="44" fillId="8" borderId="0" xfId="0" applyNumberFormat="1" applyFont="1" applyFill="1" applyBorder="1" applyAlignment="1" applyProtection="1">
      <alignment horizontal="left"/>
    </xf>
    <xf numFmtId="164" fontId="42" fillId="8" borderId="0" xfId="0" applyNumberFormat="1" applyFont="1" applyFill="1" applyBorder="1"/>
    <xf numFmtId="164" fontId="19" fillId="12" borderId="54" xfId="0" applyNumberFormat="1" applyFont="1" applyFill="1" applyBorder="1" applyProtection="1"/>
    <xf numFmtId="164" fontId="2" fillId="14" borderId="30" xfId="0" applyNumberFormat="1" applyFont="1" applyFill="1" applyBorder="1"/>
    <xf numFmtId="164" fontId="27" fillId="14" borderId="23" xfId="0" applyNumberFormat="1" applyFont="1" applyFill="1" applyBorder="1"/>
    <xf numFmtId="164" fontId="28" fillId="14" borderId="34" xfId="0" applyNumberFormat="1" applyFont="1" applyFill="1" applyBorder="1"/>
    <xf numFmtId="164" fontId="27" fillId="14" borderId="15" xfId="0" applyNumberFormat="1" applyFont="1" applyFill="1" applyBorder="1"/>
    <xf numFmtId="164" fontId="17" fillId="10" borderId="19" xfId="0" applyNumberFormat="1" applyFont="1" applyFill="1" applyBorder="1" applyAlignment="1">
      <alignment horizontal="center" vertical="top" wrapText="1"/>
    </xf>
    <xf numFmtId="165" fontId="23" fillId="2" borderId="2" xfId="0" applyNumberFormat="1" applyFont="1" applyFill="1" applyBorder="1" applyAlignment="1" applyProtection="1">
      <alignment horizontal="right" vertical="top" wrapText="1"/>
      <protection locked="0"/>
    </xf>
    <xf numFmtId="0" fontId="45" fillId="6" borderId="0" xfId="0" applyFont="1" applyFill="1"/>
    <xf numFmtId="164" fontId="46" fillId="8" borderId="0" xfId="0" applyNumberFormat="1" applyFont="1" applyFill="1" applyBorder="1" applyAlignment="1" applyProtection="1">
      <alignment horizontal="center"/>
    </xf>
    <xf numFmtId="164" fontId="47" fillId="8" borderId="0" xfId="0" applyNumberFormat="1" applyFont="1" applyFill="1" applyBorder="1"/>
    <xf numFmtId="164" fontId="44" fillId="8" borderId="0" xfId="0" applyNumberFormat="1" applyFont="1" applyFill="1" applyBorder="1" applyAlignment="1" applyProtection="1">
      <alignment horizontal="center"/>
    </xf>
    <xf numFmtId="164" fontId="44" fillId="8" borderId="0" xfId="0" applyNumberFormat="1" applyFont="1" applyFill="1" applyBorder="1" applyAlignment="1" applyProtection="1"/>
    <xf numFmtId="164" fontId="44" fillId="8" borderId="0" xfId="0" applyNumberFormat="1" applyFont="1" applyFill="1" applyBorder="1" applyAlignment="1" applyProtection="1">
      <alignment horizontal="left" vertical="center"/>
    </xf>
    <xf numFmtId="164" fontId="44" fillId="8" borderId="0" xfId="0" quotePrefix="1" applyNumberFormat="1" applyFont="1" applyFill="1" applyBorder="1" applyAlignment="1" applyProtection="1">
      <alignment horizontal="left" vertical="center"/>
    </xf>
    <xf numFmtId="164" fontId="31" fillId="13" borderId="35" xfId="0" applyNumberFormat="1" applyFont="1" applyFill="1" applyBorder="1" applyAlignment="1">
      <alignment horizontal="center" vertical="center"/>
    </xf>
    <xf numFmtId="164" fontId="31" fillId="13" borderId="0" xfId="0" applyNumberFormat="1" applyFont="1" applyFill="1" applyBorder="1" applyAlignment="1">
      <alignment horizontal="center" vertical="center"/>
    </xf>
    <xf numFmtId="164" fontId="22" fillId="10" borderId="19" xfId="0" applyNumberFormat="1" applyFont="1" applyFill="1" applyBorder="1" applyAlignment="1">
      <alignment horizontal="center" vertical="top" wrapText="1"/>
    </xf>
    <xf numFmtId="164" fontId="22" fillId="10" borderId="13" xfId="0" applyNumberFormat="1" applyFont="1" applyFill="1" applyBorder="1" applyAlignment="1">
      <alignment horizontal="center" vertical="top" wrapText="1"/>
    </xf>
    <xf numFmtId="164" fontId="44" fillId="8" borderId="0" xfId="0" applyNumberFormat="1" applyFont="1" applyFill="1" applyBorder="1" applyAlignment="1" applyProtection="1">
      <alignment horizontal="left" vertical="center"/>
    </xf>
    <xf numFmtId="164" fontId="44" fillId="8" borderId="0" xfId="0" quotePrefix="1" applyNumberFormat="1" applyFont="1" applyFill="1" applyBorder="1" applyAlignment="1" applyProtection="1">
      <alignment horizontal="left" vertical="center"/>
    </xf>
    <xf numFmtId="0" fontId="55" fillId="0" borderId="0" xfId="0" applyFont="1" applyAlignment="1">
      <alignment horizontal="center" vertical="center"/>
    </xf>
    <xf numFmtId="0" fontId="54" fillId="0" borderId="0" xfId="0" applyFont="1"/>
    <xf numFmtId="0" fontId="54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61" fillId="0" borderId="0" xfId="0" applyFont="1" applyAlignment="1">
      <alignment horizontal="left" vertical="center" indent="1"/>
    </xf>
    <xf numFmtId="0" fontId="61" fillId="0" borderId="0" xfId="0" applyFont="1" applyAlignment="1">
      <alignment horizontal="justify" vertical="center"/>
    </xf>
    <xf numFmtId="0" fontId="62" fillId="0" borderId="0" xfId="0" applyFont="1" applyAlignment="1">
      <alignment horizontal="left" vertical="center" indent="4"/>
    </xf>
    <xf numFmtId="0" fontId="62" fillId="0" borderId="0" xfId="0" applyFont="1" applyAlignment="1">
      <alignment horizontal="left" vertical="center" indent="3"/>
    </xf>
    <xf numFmtId="0" fontId="65" fillId="0" borderId="0" xfId="0" applyFont="1" applyAlignment="1">
      <alignment horizontal="left" vertical="center" indent="3"/>
    </xf>
    <xf numFmtId="0" fontId="67" fillId="0" borderId="0" xfId="0" applyFont="1" applyAlignment="1">
      <alignment vertical="center"/>
    </xf>
    <xf numFmtId="0" fontId="62" fillId="0" borderId="0" xfId="0" applyFont="1" applyAlignment="1">
      <alignment horizontal="left" vertical="center" indent="2"/>
    </xf>
    <xf numFmtId="0" fontId="68" fillId="0" borderId="55" xfId="0" applyFont="1" applyBorder="1" applyAlignment="1">
      <alignment horizontal="center" vertical="center" wrapText="1"/>
    </xf>
    <xf numFmtId="0" fontId="68" fillId="0" borderId="56" xfId="0" applyFont="1" applyBorder="1" applyAlignment="1">
      <alignment horizontal="center" vertical="center" wrapText="1"/>
    </xf>
    <xf numFmtId="0" fontId="58" fillId="0" borderId="0" xfId="0" applyFont="1" applyAlignment="1">
      <alignment horizontal="left" vertical="center" indent="1"/>
    </xf>
    <xf numFmtId="0" fontId="68" fillId="0" borderId="59" xfId="0" applyFont="1" applyBorder="1" applyAlignment="1">
      <alignment horizontal="center" vertical="center" wrapText="1"/>
    </xf>
    <xf numFmtId="0" fontId="68" fillId="0" borderId="60" xfId="0" applyFont="1" applyBorder="1" applyAlignment="1">
      <alignment horizontal="center" vertical="center" wrapText="1"/>
    </xf>
    <xf numFmtId="0" fontId="54" fillId="0" borderId="5" xfId="0" applyFont="1" applyBorder="1" applyAlignment="1">
      <alignment vertical="center" wrapText="1"/>
    </xf>
    <xf numFmtId="2" fontId="70" fillId="17" borderId="5" xfId="0" applyNumberFormat="1" applyFont="1" applyFill="1" applyBorder="1" applyAlignment="1">
      <alignment horizontal="right" vertical="center" wrapText="1"/>
    </xf>
    <xf numFmtId="0" fontId="68" fillId="0" borderId="5" xfId="0" applyFont="1" applyBorder="1" applyAlignment="1">
      <alignment vertical="center" wrapText="1"/>
    </xf>
    <xf numFmtId="0" fontId="71" fillId="0" borderId="0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71" fillId="0" borderId="0" xfId="0" applyFont="1" applyBorder="1" applyAlignment="1">
      <alignment vertical="center" wrapText="1"/>
    </xf>
    <xf numFmtId="0" fontId="71" fillId="0" borderId="22" xfId="0" applyFont="1" applyBorder="1" applyAlignment="1">
      <alignment horizontal="center" vertical="center" wrapText="1"/>
    </xf>
    <xf numFmtId="0" fontId="72" fillId="0" borderId="22" xfId="0" applyFont="1" applyBorder="1" applyAlignment="1">
      <alignment horizontal="center" vertical="center" wrapText="1"/>
    </xf>
    <xf numFmtId="0" fontId="72" fillId="0" borderId="23" xfId="0" applyFont="1" applyBorder="1" applyAlignment="1">
      <alignment vertical="center" wrapText="1"/>
    </xf>
    <xf numFmtId="0" fontId="7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7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2" fontId="68" fillId="0" borderId="9" xfId="0" applyNumberFormat="1" applyFont="1" applyBorder="1" applyAlignment="1">
      <alignment vertical="center" wrapText="1"/>
    </xf>
    <xf numFmtId="2" fontId="70" fillId="17" borderId="9" xfId="0" applyNumberFormat="1" applyFont="1" applyFill="1" applyBorder="1" applyAlignment="1">
      <alignment horizontal="right" vertical="center" wrapText="1"/>
    </xf>
    <xf numFmtId="2" fontId="68" fillId="0" borderId="5" xfId="0" applyNumberFormat="1" applyFont="1" applyBorder="1" applyAlignment="1">
      <alignment vertical="center" wrapText="1"/>
    </xf>
    <xf numFmtId="0" fontId="74" fillId="18" borderId="60" xfId="0" applyFont="1" applyFill="1" applyBorder="1" applyAlignment="1">
      <alignment horizontal="center" vertical="center" wrapText="1"/>
    </xf>
    <xf numFmtId="0" fontId="74" fillId="18" borderId="58" xfId="0" applyFont="1" applyFill="1" applyBorder="1" applyAlignment="1">
      <alignment horizontal="center" vertical="center" wrapText="1"/>
    </xf>
    <xf numFmtId="0" fontId="73" fillId="18" borderId="60" xfId="0" applyFont="1" applyFill="1" applyBorder="1" applyAlignment="1">
      <alignment horizontal="center" vertical="center" wrapText="1"/>
    </xf>
    <xf numFmtId="0" fontId="73" fillId="18" borderId="58" xfId="0" applyFont="1" applyFill="1" applyBorder="1" applyAlignment="1">
      <alignment horizontal="center" vertical="center" wrapText="1"/>
    </xf>
    <xf numFmtId="2" fontId="70" fillId="18" borderId="57" xfId="0" applyNumberFormat="1" applyFont="1" applyFill="1" applyBorder="1" applyAlignment="1">
      <alignment vertical="center" wrapText="1"/>
    </xf>
    <xf numFmtId="2" fontId="70" fillId="18" borderId="58" xfId="0" applyNumberFormat="1" applyFont="1" applyFill="1" applyBorder="1" applyAlignment="1">
      <alignment horizontal="center" vertical="center" wrapText="1"/>
    </xf>
    <xf numFmtId="2" fontId="70" fillId="18" borderId="58" xfId="0" applyNumberFormat="1" applyFont="1" applyFill="1" applyBorder="1" applyAlignment="1">
      <alignment horizontal="right" vertical="center" wrapText="1"/>
    </xf>
    <xf numFmtId="0" fontId="75" fillId="18" borderId="65" xfId="0" applyFont="1" applyFill="1" applyBorder="1" applyAlignment="1">
      <alignment horizontal="center" vertical="center" wrapText="1"/>
    </xf>
    <xf numFmtId="0" fontId="75" fillId="18" borderId="5" xfId="0" applyFont="1" applyFill="1" applyBorder="1" applyAlignment="1">
      <alignment horizontal="right" vertical="center" wrapText="1"/>
    </xf>
    <xf numFmtId="0" fontId="0" fillId="0" borderId="5" xfId="0" applyBorder="1"/>
    <xf numFmtId="0" fontId="75" fillId="18" borderId="59" xfId="0" applyFont="1" applyFill="1" applyBorder="1" applyAlignment="1">
      <alignment vertical="center" wrapText="1"/>
    </xf>
    <xf numFmtId="0" fontId="54" fillId="0" borderId="15" xfId="0" applyFont="1" applyBorder="1" applyAlignment="1">
      <alignment vertical="center" wrapText="1"/>
    </xf>
    <xf numFmtId="166" fontId="54" fillId="0" borderId="15" xfId="0" applyNumberFormat="1" applyFont="1" applyBorder="1" applyAlignment="1">
      <alignment vertical="center" wrapText="1"/>
    </xf>
    <xf numFmtId="0" fontId="76" fillId="18" borderId="5" xfId="0" applyFont="1" applyFill="1" applyBorder="1" applyAlignment="1">
      <alignment vertical="center" wrapText="1"/>
    </xf>
    <xf numFmtId="0" fontId="0" fillId="0" borderId="0" xfId="0" applyBorder="1" applyAlignment="1"/>
    <xf numFmtId="0" fontId="75" fillId="18" borderId="61" xfId="0" applyFont="1" applyFill="1" applyBorder="1" applyAlignment="1">
      <alignment vertical="center" wrapText="1"/>
    </xf>
    <xf numFmtId="0" fontId="76" fillId="18" borderId="61" xfId="0" applyFont="1" applyFill="1" applyBorder="1" applyAlignment="1">
      <alignment vertical="center" wrapText="1"/>
    </xf>
    <xf numFmtId="0" fontId="75" fillId="18" borderId="61" xfId="0" applyFont="1" applyFill="1" applyBorder="1" applyAlignment="1">
      <alignment horizontal="center" vertical="center" wrapText="1"/>
    </xf>
    <xf numFmtId="166" fontId="61" fillId="0" borderId="15" xfId="0" applyNumberFormat="1" applyFont="1" applyBorder="1" applyAlignment="1">
      <alignment vertical="center" wrapText="1"/>
    </xf>
    <xf numFmtId="166" fontId="75" fillId="17" borderId="15" xfId="0" applyNumberFormat="1" applyFont="1" applyFill="1" applyBorder="1" applyAlignment="1">
      <alignment vertical="center" wrapText="1"/>
    </xf>
    <xf numFmtId="0" fontId="61" fillId="0" borderId="5" xfId="0" applyFont="1" applyBorder="1" applyAlignment="1">
      <alignment vertical="center" wrapText="1"/>
    </xf>
    <xf numFmtId="0" fontId="54" fillId="0" borderId="69" xfId="0" applyFont="1" applyBorder="1" applyAlignment="1">
      <alignment vertical="center" wrapText="1"/>
    </xf>
    <xf numFmtId="166" fontId="61" fillId="0" borderId="15" xfId="0" applyNumberFormat="1" applyFont="1" applyBorder="1" applyAlignment="1">
      <alignment horizontal="right" vertical="center" wrapText="1"/>
    </xf>
    <xf numFmtId="166" fontId="75" fillId="17" borderId="15" xfId="0" applyNumberFormat="1" applyFont="1" applyFill="1" applyBorder="1" applyAlignment="1">
      <alignment horizontal="right" vertical="center" wrapText="1"/>
    </xf>
    <xf numFmtId="0" fontId="61" fillId="0" borderId="15" xfId="0" applyFont="1" applyBorder="1" applyAlignment="1">
      <alignment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left" vertical="center" wrapText="1" indent="2"/>
    </xf>
    <xf numFmtId="0" fontId="61" fillId="0" borderId="5" xfId="0" applyFont="1" applyBorder="1" applyAlignment="1">
      <alignment horizontal="left" vertical="center" wrapText="1" indent="4"/>
    </xf>
    <xf numFmtId="0" fontId="61" fillId="0" borderId="5" xfId="0" applyFont="1" applyBorder="1" applyAlignment="1">
      <alignment horizontal="left" vertical="center" wrapText="1" indent="1"/>
    </xf>
    <xf numFmtId="166" fontId="61" fillId="0" borderId="5" xfId="0" applyNumberFormat="1" applyFont="1" applyBorder="1" applyAlignment="1">
      <alignment vertical="center" wrapText="1"/>
    </xf>
    <xf numFmtId="166" fontId="75" fillId="17" borderId="5" xfId="0" applyNumberFormat="1" applyFont="1" applyFill="1" applyBorder="1" applyAlignment="1">
      <alignment vertical="center" wrapText="1"/>
    </xf>
    <xf numFmtId="0" fontId="81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84" fillId="0" borderId="0" xfId="0" applyFont="1" applyAlignment="1">
      <alignment horizontal="left" vertical="center" indent="1"/>
    </xf>
    <xf numFmtId="0" fontId="84" fillId="0" borderId="0" xfId="0" applyFont="1" applyAlignment="1">
      <alignment horizontal="left" vertical="center" indent="5"/>
    </xf>
    <xf numFmtId="0" fontId="84" fillId="0" borderId="0" xfId="0" applyFont="1" applyAlignment="1">
      <alignment horizontal="left" vertical="center" indent="4"/>
    </xf>
    <xf numFmtId="0" fontId="86" fillId="0" borderId="0" xfId="0" applyFont="1" applyAlignment="1">
      <alignment horizontal="left" vertical="center" indent="1"/>
    </xf>
    <xf numFmtId="0" fontId="61" fillId="0" borderId="0" xfId="0" applyFont="1" applyAlignment="1">
      <alignment horizontal="center" vertical="center"/>
    </xf>
    <xf numFmtId="0" fontId="87" fillId="0" borderId="0" xfId="0" applyFont="1" applyAlignment="1">
      <alignment vertical="center"/>
    </xf>
    <xf numFmtId="0" fontId="63" fillId="0" borderId="23" xfId="0" applyFont="1" applyBorder="1" applyAlignment="1">
      <alignment vertical="center" wrapText="1"/>
    </xf>
    <xf numFmtId="0" fontId="63" fillId="0" borderId="12" xfId="0" applyFont="1" applyBorder="1" applyAlignment="1">
      <alignment vertical="center" wrapText="1"/>
    </xf>
    <xf numFmtId="0" fontId="63" fillId="0" borderId="5" xfId="0" applyFont="1" applyBorder="1" applyAlignment="1">
      <alignment vertical="center" wrapText="1"/>
    </xf>
    <xf numFmtId="0" fontId="59" fillId="0" borderId="12" xfId="0" applyFont="1" applyBorder="1" applyAlignment="1">
      <alignment horizontal="center" vertical="center" wrapText="1"/>
    </xf>
    <xf numFmtId="0" fontId="59" fillId="0" borderId="12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59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vertical="top" wrapText="1"/>
    </xf>
    <xf numFmtId="0" fontId="88" fillId="0" borderId="8" xfId="0" applyFont="1" applyBorder="1" applyAlignment="1">
      <alignment vertical="center" wrapText="1"/>
    </xf>
    <xf numFmtId="166" fontId="59" fillId="0" borderId="15" xfId="0" applyNumberFormat="1" applyFont="1" applyBorder="1" applyAlignment="1">
      <alignment horizontal="center" vertical="center" wrapText="1"/>
    </xf>
    <xf numFmtId="166" fontId="89" fillId="17" borderId="15" xfId="0" applyNumberFormat="1" applyFont="1" applyFill="1" applyBorder="1" applyAlignment="1">
      <alignment horizontal="center" vertical="center" wrapText="1"/>
    </xf>
    <xf numFmtId="10" fontId="89" fillId="17" borderId="15" xfId="0" applyNumberFormat="1" applyFont="1" applyFill="1" applyBorder="1" applyAlignment="1">
      <alignment horizontal="center" vertical="center" wrapText="1"/>
    </xf>
    <xf numFmtId="0" fontId="63" fillId="17" borderId="12" xfId="0" applyFont="1" applyFill="1" applyBorder="1" applyAlignment="1">
      <alignment horizontal="center" vertical="center" wrapText="1"/>
    </xf>
    <xf numFmtId="0" fontId="78" fillId="0" borderId="5" xfId="0" applyFont="1" applyBorder="1" applyAlignment="1">
      <alignment vertical="center" wrapText="1"/>
    </xf>
    <xf numFmtId="0" fontId="78" fillId="0" borderId="5" xfId="0" applyFont="1" applyBorder="1" applyAlignment="1">
      <alignment horizontal="right" vertical="center" wrapText="1"/>
    </xf>
    <xf numFmtId="0" fontId="76" fillId="18" borderId="5" xfId="0" applyFont="1" applyFill="1" applyBorder="1" applyAlignment="1" applyProtection="1">
      <alignment vertical="center" wrapText="1"/>
      <protection locked="0"/>
    </xf>
    <xf numFmtId="2" fontId="54" fillId="9" borderId="5" xfId="0" applyNumberFormat="1" applyFont="1" applyFill="1" applyBorder="1" applyAlignment="1" applyProtection="1">
      <alignment vertical="center" wrapText="1"/>
      <protection locked="0"/>
    </xf>
    <xf numFmtId="2" fontId="54" fillId="9" borderId="9" xfId="0" applyNumberFormat="1" applyFont="1" applyFill="1" applyBorder="1" applyAlignment="1" applyProtection="1">
      <alignment vertical="center" wrapText="1"/>
      <protection locked="0"/>
    </xf>
    <xf numFmtId="2" fontId="70" fillId="9" borderId="58" xfId="0" applyNumberFormat="1" applyFont="1" applyFill="1" applyBorder="1" applyAlignment="1" applyProtection="1">
      <alignment horizontal="center" vertical="center" wrapText="1"/>
      <protection locked="0"/>
    </xf>
    <xf numFmtId="2" fontId="70" fillId="9" borderId="58" xfId="0" applyNumberFormat="1" applyFont="1" applyFill="1" applyBorder="1" applyAlignment="1" applyProtection="1">
      <alignment horizontal="right" vertical="center" wrapText="1"/>
      <protection locked="0"/>
    </xf>
    <xf numFmtId="0" fontId="75" fillId="9" borderId="5" xfId="0" applyFont="1" applyFill="1" applyBorder="1" applyAlignment="1" applyProtection="1">
      <alignment horizontal="right" vertical="center" wrapText="1"/>
      <protection locked="0"/>
    </xf>
    <xf numFmtId="0" fontId="76" fillId="9" borderId="5" xfId="0" applyFont="1" applyFill="1" applyBorder="1" applyAlignment="1" applyProtection="1">
      <alignment vertical="center" wrapText="1"/>
      <protection locked="0"/>
    </xf>
    <xf numFmtId="0" fontId="79" fillId="16" borderId="5" xfId="0" applyFont="1" applyFill="1" applyBorder="1" applyAlignment="1">
      <alignment vertical="center" wrapText="1"/>
    </xf>
    <xf numFmtId="0" fontId="68" fillId="16" borderId="5" xfId="0" applyFont="1" applyFill="1" applyBorder="1" applyAlignment="1">
      <alignment horizontal="center" vertical="center" wrapText="1"/>
    </xf>
    <xf numFmtId="0" fontId="68" fillId="16" borderId="23" xfId="0" applyFont="1" applyFill="1" applyBorder="1" applyAlignment="1">
      <alignment horizontal="center" vertical="center" wrapText="1"/>
    </xf>
    <xf numFmtId="0" fontId="68" fillId="16" borderId="15" xfId="0" applyFont="1" applyFill="1" applyBorder="1" applyAlignment="1">
      <alignment horizontal="center" vertical="center" wrapText="1"/>
    </xf>
    <xf numFmtId="0" fontId="78" fillId="16" borderId="5" xfId="0" applyFont="1" applyFill="1" applyBorder="1" applyAlignment="1">
      <alignment vertical="center" wrapText="1"/>
    </xf>
    <xf numFmtId="0" fontId="68" fillId="16" borderId="15" xfId="0" applyFont="1" applyFill="1" applyBorder="1" applyAlignment="1">
      <alignment horizontal="right" vertical="center" wrapText="1"/>
    </xf>
    <xf numFmtId="0" fontId="70" fillId="16" borderId="15" xfId="0" applyFont="1" applyFill="1" applyBorder="1" applyAlignment="1">
      <alignment horizontal="right" vertical="center" wrapText="1"/>
    </xf>
    <xf numFmtId="0" fontId="58" fillId="16" borderId="18" xfId="0" applyFont="1" applyFill="1" applyBorder="1" applyAlignment="1">
      <alignment horizontal="left" vertical="center" indent="1"/>
    </xf>
    <xf numFmtId="0" fontId="0" fillId="16" borderId="18" xfId="0" applyFill="1" applyBorder="1"/>
    <xf numFmtId="0" fontId="68" fillId="16" borderId="9" xfId="0" applyFont="1" applyFill="1" applyBorder="1" applyAlignment="1">
      <alignment horizontal="center" vertical="center" wrapText="1"/>
    </xf>
    <xf numFmtId="0" fontId="80" fillId="16" borderId="18" xfId="0" applyFont="1" applyFill="1" applyBorder="1" applyAlignment="1">
      <alignment vertical="center" wrapText="1"/>
    </xf>
    <xf numFmtId="0" fontId="0" fillId="19" borderId="18" xfId="0" applyFill="1" applyBorder="1"/>
    <xf numFmtId="0" fontId="58" fillId="19" borderId="18" xfId="0" applyFont="1" applyFill="1" applyBorder="1" applyAlignment="1">
      <alignment horizontal="left" vertical="center" indent="1"/>
    </xf>
    <xf numFmtId="0" fontId="61" fillId="19" borderId="5" xfId="0" applyFont="1" applyFill="1" applyBorder="1" applyAlignment="1">
      <alignment vertical="center" wrapText="1"/>
    </xf>
    <xf numFmtId="0" fontId="61" fillId="19" borderId="70" xfId="0" applyFont="1" applyFill="1" applyBorder="1" applyAlignment="1">
      <alignment vertical="center" wrapText="1"/>
    </xf>
    <xf numFmtId="0" fontId="58" fillId="20" borderId="27" xfId="0" applyFont="1" applyFill="1" applyBorder="1" applyAlignment="1">
      <alignment horizontal="left" vertical="center" indent="1"/>
    </xf>
    <xf numFmtId="0" fontId="0" fillId="20" borderId="17" xfId="0" applyFill="1" applyBorder="1"/>
    <xf numFmtId="0" fontId="83" fillId="20" borderId="9" xfId="0" applyFont="1" applyFill="1" applyBorder="1" applyAlignment="1">
      <alignment vertical="center" wrapText="1"/>
    </xf>
    <xf numFmtId="0" fontId="83" fillId="20" borderId="5" xfId="0" applyFont="1" applyFill="1" applyBorder="1" applyAlignment="1">
      <alignment vertical="center" wrapText="1"/>
    </xf>
    <xf numFmtId="0" fontId="58" fillId="13" borderId="27" xfId="0" applyFont="1" applyFill="1" applyBorder="1" applyAlignment="1">
      <alignment horizontal="left" vertical="center" indent="1"/>
    </xf>
    <xf numFmtId="0" fontId="0" fillId="13" borderId="17" xfId="0" applyFill="1" applyBorder="1"/>
    <xf numFmtId="166" fontId="75" fillId="13" borderId="5" xfId="0" applyNumberFormat="1" applyFont="1" applyFill="1" applyBorder="1" applyAlignment="1">
      <alignment vertical="center" wrapText="1"/>
    </xf>
    <xf numFmtId="0" fontId="88" fillId="13" borderId="8" xfId="0" applyFont="1" applyFill="1" applyBorder="1" applyAlignment="1">
      <alignment vertical="center" wrapText="1"/>
    </xf>
    <xf numFmtId="0" fontId="90" fillId="13" borderId="8" xfId="0" applyFont="1" applyFill="1" applyBorder="1" applyAlignment="1">
      <alignment vertical="center" wrapText="1"/>
    </xf>
    <xf numFmtId="166" fontId="59" fillId="13" borderId="15" xfId="0" applyNumberFormat="1" applyFont="1" applyFill="1" applyBorder="1" applyAlignment="1">
      <alignment horizontal="center" vertical="center" wrapText="1"/>
    </xf>
    <xf numFmtId="0" fontId="0" fillId="13" borderId="18" xfId="0" applyFill="1" applyBorder="1"/>
    <xf numFmtId="0" fontId="58" fillId="13" borderId="18" xfId="0" applyFont="1" applyFill="1" applyBorder="1" applyAlignment="1">
      <alignment vertical="center"/>
    </xf>
    <xf numFmtId="0" fontId="75" fillId="17" borderId="58" xfId="0" applyFont="1" applyFill="1" applyBorder="1" applyAlignment="1">
      <alignment horizontal="right" vertical="center" wrapText="1"/>
    </xf>
    <xf numFmtId="0" fontId="75" fillId="17" borderId="69" xfId="0" applyFont="1" applyFill="1" applyBorder="1" applyAlignment="1">
      <alignment horizontal="right" vertical="center" wrapText="1"/>
    </xf>
    <xf numFmtId="0" fontId="75" fillId="17" borderId="15" xfId="0" applyFont="1" applyFill="1" applyBorder="1" applyAlignment="1">
      <alignment horizontal="right" vertical="center" wrapText="1"/>
    </xf>
    <xf numFmtId="0" fontId="61" fillId="17" borderId="15" xfId="0" applyFont="1" applyFill="1" applyBorder="1" applyAlignment="1">
      <alignment horizontal="right" vertical="center" wrapText="1"/>
    </xf>
    <xf numFmtId="0" fontId="0" fillId="0" borderId="9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1" fillId="0" borderId="78" xfId="0" applyFont="1" applyBorder="1"/>
    <xf numFmtId="0" fontId="1" fillId="0" borderId="77" xfId="0" applyFont="1" applyBorder="1"/>
    <xf numFmtId="0" fontId="1" fillId="0" borderId="9" xfId="0" applyFont="1" applyBorder="1"/>
    <xf numFmtId="0" fontId="1" fillId="0" borderId="5" xfId="0" applyFont="1" applyBorder="1"/>
    <xf numFmtId="0" fontId="0" fillId="0" borderId="80" xfId="0" applyBorder="1"/>
    <xf numFmtId="0" fontId="1" fillId="0" borderId="80" xfId="0" applyFont="1" applyBorder="1"/>
    <xf numFmtId="0" fontId="0" fillId="0" borderId="30" xfId="0" applyBorder="1"/>
    <xf numFmtId="0" fontId="0" fillId="0" borderId="22" xfId="0" applyBorder="1"/>
    <xf numFmtId="0" fontId="0" fillId="0" borderId="23" xfId="0" applyBorder="1"/>
    <xf numFmtId="0" fontId="0" fillId="0" borderId="35" xfId="0" applyBorder="1"/>
    <xf numFmtId="0" fontId="0" fillId="0" borderId="0" xfId="0" applyBorder="1"/>
    <xf numFmtId="0" fontId="0" fillId="0" borderId="12" xfId="0" applyBorder="1"/>
    <xf numFmtId="0" fontId="0" fillId="0" borderId="34" xfId="0" applyBorder="1"/>
    <xf numFmtId="0" fontId="0" fillId="0" borderId="24" xfId="0" applyBorder="1"/>
    <xf numFmtId="0" fontId="0" fillId="0" borderId="15" xfId="0" applyBorder="1"/>
    <xf numFmtId="164" fontId="22" fillId="10" borderId="45" xfId="0" applyNumberFormat="1" applyFont="1" applyFill="1" applyBorder="1" applyAlignment="1">
      <alignment horizontal="center" vertical="top" wrapText="1"/>
    </xf>
    <xf numFmtId="164" fontId="22" fillId="10" borderId="25" xfId="0" applyNumberFormat="1" applyFont="1" applyFill="1" applyBorder="1" applyAlignment="1">
      <alignment horizontal="center" vertical="top" wrapText="1"/>
    </xf>
    <xf numFmtId="164" fontId="17" fillId="10" borderId="45" xfId="0" applyNumberFormat="1" applyFont="1" applyFill="1" applyBorder="1" applyAlignment="1">
      <alignment horizontal="center" vertical="top" wrapText="1"/>
    </xf>
    <xf numFmtId="164" fontId="17" fillId="10" borderId="25" xfId="0" applyNumberFormat="1" applyFont="1" applyFill="1" applyBorder="1" applyAlignment="1">
      <alignment horizontal="center" vertical="top" wrapText="1"/>
    </xf>
    <xf numFmtId="164" fontId="22" fillId="10" borderId="19" xfId="0" applyNumberFormat="1" applyFont="1" applyFill="1" applyBorder="1" applyAlignment="1">
      <alignment horizontal="center" vertical="top" wrapText="1"/>
    </xf>
    <xf numFmtId="164" fontId="22" fillId="10" borderId="13" xfId="0" applyNumberFormat="1" applyFont="1" applyFill="1" applyBorder="1" applyAlignment="1">
      <alignment horizontal="center" vertical="top" wrapText="1"/>
    </xf>
    <xf numFmtId="164" fontId="23" fillId="0" borderId="45" xfId="0" applyNumberFormat="1" applyFont="1" applyFill="1" applyBorder="1" applyAlignment="1">
      <alignment vertical="top"/>
    </xf>
    <xf numFmtId="0" fontId="0" fillId="0" borderId="25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164" fontId="23" fillId="0" borderId="46" xfId="0" applyNumberFormat="1" applyFont="1" applyFill="1" applyBorder="1" applyAlignment="1">
      <alignment vertical="top"/>
    </xf>
    <xf numFmtId="0" fontId="0" fillId="0" borderId="47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164" fontId="23" fillId="0" borderId="46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164" fontId="14" fillId="9" borderId="27" xfId="0" applyNumberFormat="1" applyFont="1" applyFill="1" applyBorder="1" applyAlignment="1"/>
    <xf numFmtId="0" fontId="14" fillId="9" borderId="17" xfId="0" applyFont="1" applyFill="1" applyBorder="1" applyAlignment="1"/>
    <xf numFmtId="164" fontId="14" fillId="10" borderId="27" xfId="0" applyNumberFormat="1" applyFont="1" applyFill="1" applyBorder="1" applyAlignment="1">
      <alignment horizontal="center"/>
    </xf>
    <xf numFmtId="164" fontId="14" fillId="10" borderId="17" xfId="0" applyNumberFormat="1" applyFont="1" applyFill="1" applyBorder="1" applyAlignment="1">
      <alignment horizontal="center"/>
    </xf>
    <xf numFmtId="164" fontId="22" fillId="6" borderId="37" xfId="0" applyNumberFormat="1" applyFont="1" applyFill="1" applyBorder="1" applyAlignment="1">
      <alignment horizontal="center" vertical="top" wrapText="1"/>
    </xf>
    <xf numFmtId="164" fontId="22" fillId="6" borderId="38" xfId="0" applyNumberFormat="1" applyFont="1" applyFill="1" applyBorder="1" applyAlignment="1">
      <alignment horizontal="center" vertical="top" wrapText="1"/>
    </xf>
    <xf numFmtId="164" fontId="22" fillId="6" borderId="26" xfId="0" applyNumberFormat="1" applyFont="1" applyFill="1" applyBorder="1" applyAlignment="1">
      <alignment horizontal="center" vertical="top" wrapText="1"/>
    </xf>
    <xf numFmtId="164" fontId="22" fillId="6" borderId="8" xfId="0" applyNumberFormat="1" applyFont="1" applyFill="1" applyBorder="1" applyAlignment="1">
      <alignment horizontal="center" vertical="top" wrapText="1"/>
    </xf>
    <xf numFmtId="164" fontId="22" fillId="0" borderId="27" xfId="0" applyNumberFormat="1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164" fontId="23" fillId="6" borderId="35" xfId="0" applyNumberFormat="1" applyFont="1" applyFill="1" applyBorder="1" applyAlignment="1">
      <alignment vertical="top" wrapText="1"/>
    </xf>
    <xf numFmtId="164" fontId="23" fillId="6" borderId="36" xfId="0" applyNumberFormat="1" applyFont="1" applyFill="1" applyBorder="1" applyAlignment="1">
      <alignment vertical="top" wrapText="1"/>
    </xf>
    <xf numFmtId="164" fontId="22" fillId="6" borderId="11" xfId="0" applyNumberFormat="1" applyFont="1" applyFill="1" applyBorder="1" applyAlignment="1">
      <alignment horizontal="center" vertical="top" wrapText="1"/>
    </xf>
    <xf numFmtId="164" fontId="22" fillId="6" borderId="44" xfId="0" applyNumberFormat="1" applyFont="1" applyFill="1" applyBorder="1" applyAlignment="1">
      <alignment horizontal="center" vertical="top" wrapText="1"/>
    </xf>
    <xf numFmtId="164" fontId="22" fillId="6" borderId="40" xfId="0" applyNumberFormat="1" applyFont="1" applyFill="1" applyBorder="1" applyAlignment="1">
      <alignment horizontal="center" vertical="top" wrapText="1"/>
    </xf>
    <xf numFmtId="164" fontId="22" fillId="6" borderId="41" xfId="0" applyNumberFormat="1" applyFont="1" applyFill="1" applyBorder="1" applyAlignment="1">
      <alignment horizontal="center" vertical="top" wrapText="1"/>
    </xf>
    <xf numFmtId="164" fontId="22" fillId="6" borderId="13" xfId="0" applyNumberFormat="1" applyFont="1" applyFill="1" applyBorder="1" applyAlignment="1">
      <alignment horizontal="center" vertical="top" wrapText="1"/>
    </xf>
    <xf numFmtId="164" fontId="22" fillId="6" borderId="2" xfId="0" applyNumberFormat="1" applyFont="1" applyFill="1" applyBorder="1" applyAlignment="1">
      <alignment horizontal="center" vertical="top" wrapText="1"/>
    </xf>
    <xf numFmtId="164" fontId="22" fillId="6" borderId="25" xfId="0" applyNumberFormat="1" applyFont="1" applyFill="1" applyBorder="1" applyAlignment="1">
      <alignment horizontal="center" vertical="top" wrapText="1"/>
    </xf>
    <xf numFmtId="164" fontId="22" fillId="6" borderId="3" xfId="0" applyNumberFormat="1" applyFont="1" applyFill="1" applyBorder="1" applyAlignment="1">
      <alignment horizontal="center" vertical="top" wrapText="1"/>
    </xf>
    <xf numFmtId="164" fontId="22" fillId="6" borderId="49" xfId="0" applyNumberFormat="1" applyFont="1" applyFill="1" applyBorder="1" applyAlignment="1">
      <alignment horizontal="center" vertical="top" wrapText="1"/>
    </xf>
    <xf numFmtId="164" fontId="22" fillId="6" borderId="30" xfId="0" applyNumberFormat="1" applyFont="1" applyFill="1" applyBorder="1" applyAlignment="1">
      <alignment vertical="top" wrapText="1"/>
    </xf>
    <xf numFmtId="164" fontId="22" fillId="6" borderId="36" xfId="0" applyNumberFormat="1" applyFont="1" applyFill="1" applyBorder="1" applyAlignment="1">
      <alignment vertical="top" wrapText="1"/>
    </xf>
    <xf numFmtId="164" fontId="22" fillId="6" borderId="43" xfId="0" applyNumberFormat="1" applyFont="1" applyFill="1" applyBorder="1" applyAlignment="1">
      <alignment horizontal="center" vertical="top" wrapText="1"/>
    </xf>
    <xf numFmtId="164" fontId="22" fillId="6" borderId="42" xfId="0" applyNumberFormat="1" applyFont="1" applyFill="1" applyBorder="1" applyAlignment="1">
      <alignment horizontal="center" vertical="top" wrapText="1"/>
    </xf>
    <xf numFmtId="164" fontId="22" fillId="6" borderId="39" xfId="0" applyNumberFormat="1" applyFont="1" applyFill="1" applyBorder="1" applyAlignment="1">
      <alignment horizontal="center" vertical="top" wrapText="1"/>
    </xf>
    <xf numFmtId="164" fontId="22" fillId="6" borderId="48" xfId="0" applyNumberFormat="1" applyFont="1" applyFill="1" applyBorder="1" applyAlignment="1">
      <alignment horizontal="center" vertical="top" wrapText="1"/>
    </xf>
    <xf numFmtId="164" fontId="22" fillId="6" borderId="4" xfId="0" applyNumberFormat="1" applyFont="1" applyFill="1" applyBorder="1" applyAlignment="1">
      <alignment horizontal="center" vertical="top" wrapText="1"/>
    </xf>
    <xf numFmtId="164" fontId="41" fillId="8" borderId="0" xfId="0" applyNumberFormat="1" applyFont="1" applyFill="1" applyBorder="1" applyAlignment="1" applyProtection="1"/>
    <xf numFmtId="0" fontId="42" fillId="8" borderId="0" xfId="0" applyFont="1" applyFill="1" applyBorder="1" applyAlignment="1"/>
    <xf numFmtId="164" fontId="31" fillId="13" borderId="30" xfId="0" applyNumberFormat="1" applyFont="1" applyFill="1" applyBorder="1" applyAlignment="1">
      <alignment horizontal="center" vertical="center" wrapText="1"/>
    </xf>
    <xf numFmtId="164" fontId="31" fillId="13" borderId="23" xfId="0" applyNumberFormat="1" applyFont="1" applyFill="1" applyBorder="1" applyAlignment="1">
      <alignment horizontal="center" vertical="center" wrapText="1"/>
    </xf>
    <xf numFmtId="164" fontId="31" fillId="13" borderId="35" xfId="0" applyNumberFormat="1" applyFont="1" applyFill="1" applyBorder="1" applyAlignment="1">
      <alignment horizontal="center" vertical="center" wrapText="1"/>
    </xf>
    <xf numFmtId="164" fontId="31" fillId="13" borderId="12" xfId="0" applyNumberFormat="1" applyFont="1" applyFill="1" applyBorder="1" applyAlignment="1">
      <alignment horizontal="center" vertical="center" wrapText="1"/>
    </xf>
    <xf numFmtId="164" fontId="31" fillId="13" borderId="34" xfId="0" applyNumberFormat="1" applyFont="1" applyFill="1" applyBorder="1" applyAlignment="1">
      <alignment horizontal="center" vertical="center" wrapText="1"/>
    </xf>
    <xf numFmtId="164" fontId="31" fillId="13" borderId="15" xfId="0" applyNumberFormat="1" applyFont="1" applyFill="1" applyBorder="1" applyAlignment="1">
      <alignment horizontal="center" vertical="center" wrapText="1"/>
    </xf>
    <xf numFmtId="164" fontId="44" fillId="8" borderId="0" xfId="0" applyNumberFormat="1" applyFont="1" applyFill="1" applyBorder="1" applyAlignment="1" applyProtection="1">
      <alignment horizontal="center"/>
    </xf>
    <xf numFmtId="164" fontId="44" fillId="8" borderId="0" xfId="0" applyNumberFormat="1" applyFont="1" applyFill="1" applyBorder="1" applyAlignment="1" applyProtection="1"/>
    <xf numFmtId="164" fontId="44" fillId="8" borderId="0" xfId="0" applyNumberFormat="1" applyFont="1" applyFill="1" applyBorder="1" applyAlignment="1" applyProtection="1">
      <alignment horizontal="left" vertical="center"/>
    </xf>
    <xf numFmtId="164" fontId="44" fillId="8" borderId="0" xfId="0" quotePrefix="1" applyNumberFormat="1" applyFont="1" applyFill="1" applyBorder="1" applyAlignment="1" applyProtection="1">
      <alignment horizontal="left" vertical="center"/>
    </xf>
    <xf numFmtId="164" fontId="37" fillId="13" borderId="30" xfId="0" applyNumberFormat="1" applyFont="1" applyFill="1" applyBorder="1" applyAlignment="1">
      <alignment horizontal="center" vertical="center" textRotation="90"/>
    </xf>
    <xf numFmtId="164" fontId="37" fillId="13" borderId="22" xfId="0" applyNumberFormat="1" applyFont="1" applyFill="1" applyBorder="1" applyAlignment="1">
      <alignment horizontal="center" vertical="center" textRotation="90"/>
    </xf>
    <xf numFmtId="164" fontId="37" fillId="13" borderId="35" xfId="0" applyNumberFormat="1" applyFont="1" applyFill="1" applyBorder="1" applyAlignment="1">
      <alignment horizontal="center" vertical="center" textRotation="90"/>
    </xf>
    <xf numFmtId="164" fontId="37" fillId="13" borderId="0" xfId="0" applyNumberFormat="1" applyFont="1" applyFill="1" applyBorder="1" applyAlignment="1">
      <alignment horizontal="center" vertical="center" textRotation="90"/>
    </xf>
    <xf numFmtId="0" fontId="38" fillId="0" borderId="35" xfId="0" applyFont="1" applyBorder="1" applyAlignment="1">
      <alignment horizontal="center" vertical="center" textRotation="90"/>
    </xf>
    <xf numFmtId="0" fontId="38" fillId="0" borderId="0" xfId="0" applyFont="1" applyBorder="1" applyAlignment="1">
      <alignment horizontal="center" vertical="center" textRotation="90"/>
    </xf>
    <xf numFmtId="0" fontId="38" fillId="0" borderId="34" xfId="0" applyFont="1" applyBorder="1" applyAlignment="1">
      <alignment horizontal="center" vertical="center" textRotation="90"/>
    </xf>
    <xf numFmtId="0" fontId="38" fillId="0" borderId="24" xfId="0" applyFont="1" applyBorder="1" applyAlignment="1">
      <alignment horizontal="center" vertical="center" textRotation="90"/>
    </xf>
    <xf numFmtId="0" fontId="49" fillId="8" borderId="0" xfId="0" applyFont="1" applyFill="1" applyBorder="1" applyAlignment="1"/>
    <xf numFmtId="164" fontId="31" fillId="13" borderId="30" xfId="0" applyNumberFormat="1" applyFont="1" applyFill="1" applyBorder="1" applyAlignment="1">
      <alignment horizontal="center" vertical="center"/>
    </xf>
    <xf numFmtId="164" fontId="31" fillId="13" borderId="22" xfId="0" applyNumberFormat="1" applyFont="1" applyFill="1" applyBorder="1" applyAlignment="1">
      <alignment horizontal="center" vertical="center"/>
    </xf>
    <xf numFmtId="164" fontId="31" fillId="13" borderId="35" xfId="0" applyNumberFormat="1" applyFont="1" applyFill="1" applyBorder="1" applyAlignment="1">
      <alignment horizontal="center" vertical="center"/>
    </xf>
    <xf numFmtId="164" fontId="31" fillId="13" borderId="0" xfId="0" applyNumberFormat="1" applyFont="1" applyFill="1" applyBorder="1" applyAlignment="1">
      <alignment horizontal="center" vertical="center"/>
    </xf>
    <xf numFmtId="164" fontId="31" fillId="0" borderId="30" xfId="0" applyNumberFormat="1" applyFont="1" applyFill="1" applyBorder="1" applyAlignment="1">
      <alignment horizontal="center" vertical="center"/>
    </xf>
    <xf numFmtId="164" fontId="31" fillId="0" borderId="22" xfId="0" applyNumberFormat="1" applyFont="1" applyFill="1" applyBorder="1" applyAlignment="1">
      <alignment horizontal="center" vertical="center"/>
    </xf>
    <xf numFmtId="164" fontId="30" fillId="0" borderId="30" xfId="0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164" fontId="41" fillId="8" borderId="0" xfId="0" applyNumberFormat="1" applyFont="1" applyFill="1" applyBorder="1" applyAlignment="1" applyProtection="1">
      <alignment horizontal="center"/>
    </xf>
    <xf numFmtId="0" fontId="49" fillId="8" borderId="0" xfId="0" applyFont="1" applyFill="1" applyBorder="1" applyAlignment="1">
      <alignment horizontal="center"/>
    </xf>
    <xf numFmtId="0" fontId="31" fillId="13" borderId="27" xfId="0" applyFont="1" applyFill="1" applyBorder="1" applyAlignment="1">
      <alignment horizontal="center" vertical="center" wrapText="1"/>
    </xf>
    <xf numFmtId="0" fontId="31" fillId="13" borderId="17" xfId="0" applyFont="1" applyFill="1" applyBorder="1" applyAlignment="1">
      <alignment horizontal="center" vertical="center" wrapText="1"/>
    </xf>
    <xf numFmtId="164" fontId="31" fillId="15" borderId="30" xfId="0" applyNumberFormat="1" applyFont="1" applyFill="1" applyBorder="1" applyAlignment="1">
      <alignment horizontal="center" vertical="center" wrapText="1"/>
    </xf>
    <xf numFmtId="164" fontId="31" fillId="15" borderId="23" xfId="0" applyNumberFormat="1" applyFont="1" applyFill="1" applyBorder="1" applyAlignment="1">
      <alignment horizontal="center" vertical="center" wrapText="1"/>
    </xf>
    <xf numFmtId="164" fontId="31" fillId="15" borderId="35" xfId="0" applyNumberFormat="1" applyFont="1" applyFill="1" applyBorder="1" applyAlignment="1">
      <alignment horizontal="center" vertical="center" wrapText="1"/>
    </xf>
    <xf numFmtId="164" fontId="31" fillId="15" borderId="12" xfId="0" applyNumberFormat="1" applyFont="1" applyFill="1" applyBorder="1" applyAlignment="1">
      <alignment horizontal="center" vertical="center" wrapText="1"/>
    </xf>
    <xf numFmtId="164" fontId="31" fillId="15" borderId="34" xfId="0" applyNumberFormat="1" applyFont="1" applyFill="1" applyBorder="1" applyAlignment="1">
      <alignment horizontal="center" vertical="center" wrapText="1"/>
    </xf>
    <xf numFmtId="164" fontId="31" fillId="15" borderId="15" xfId="0" applyNumberFormat="1" applyFont="1" applyFill="1" applyBorder="1" applyAlignment="1">
      <alignment horizontal="center" vertical="center" wrapText="1"/>
    </xf>
    <xf numFmtId="164" fontId="92" fillId="13" borderId="27" xfId="0" applyNumberFormat="1" applyFont="1" applyFill="1" applyBorder="1" applyAlignment="1">
      <alignment horizontal="left"/>
    </xf>
    <xf numFmtId="0" fontId="92" fillId="13" borderId="28" xfId="0" applyFont="1" applyFill="1" applyBorder="1" applyAlignment="1">
      <alignment horizontal="left"/>
    </xf>
    <xf numFmtId="0" fontId="92" fillId="13" borderId="22" xfId="0" applyFont="1" applyFill="1" applyBorder="1" applyAlignment="1">
      <alignment horizontal="left"/>
    </xf>
    <xf numFmtId="0" fontId="92" fillId="13" borderId="0" xfId="0" applyFont="1" applyFill="1" applyBorder="1" applyAlignment="1">
      <alignment horizontal="left"/>
    </xf>
    <xf numFmtId="0" fontId="92" fillId="13" borderId="12" xfId="0" applyFont="1" applyFill="1" applyBorder="1" applyAlignment="1">
      <alignment horizontal="left"/>
    </xf>
    <xf numFmtId="164" fontId="11" fillId="12" borderId="30" xfId="0" applyNumberFormat="1" applyFont="1" applyFill="1" applyBorder="1" applyAlignment="1">
      <alignment horizontal="center"/>
    </xf>
    <xf numFmtId="164" fontId="11" fillId="12" borderId="22" xfId="0" applyNumberFormat="1" applyFont="1" applyFill="1" applyBorder="1" applyAlignment="1">
      <alignment horizontal="center"/>
    </xf>
    <xf numFmtId="164" fontId="11" fillId="12" borderId="23" xfId="0" applyNumberFormat="1" applyFont="1" applyFill="1" applyBorder="1" applyAlignment="1">
      <alignment horizontal="center"/>
    </xf>
    <xf numFmtId="164" fontId="11" fillId="12" borderId="34" xfId="0" applyNumberFormat="1" applyFont="1" applyFill="1" applyBorder="1" applyAlignment="1">
      <alignment horizontal="center"/>
    </xf>
    <xf numFmtId="164" fontId="11" fillId="12" borderId="24" xfId="0" applyNumberFormat="1" applyFont="1" applyFill="1" applyBorder="1" applyAlignment="1">
      <alignment horizontal="center"/>
    </xf>
    <xf numFmtId="164" fontId="11" fillId="12" borderId="15" xfId="0" applyNumberFormat="1" applyFont="1" applyFill="1" applyBorder="1" applyAlignment="1">
      <alignment horizontal="center"/>
    </xf>
    <xf numFmtId="164" fontId="35" fillId="13" borderId="27" xfId="0" applyNumberFormat="1" applyFont="1" applyFill="1" applyBorder="1" applyAlignment="1">
      <alignment horizontal="center"/>
    </xf>
    <xf numFmtId="164" fontId="35" fillId="13" borderId="28" xfId="0" applyNumberFormat="1" applyFont="1" applyFill="1" applyBorder="1" applyAlignment="1">
      <alignment horizontal="center"/>
    </xf>
    <xf numFmtId="164" fontId="35" fillId="13" borderId="17" xfId="0" applyNumberFormat="1" applyFont="1" applyFill="1" applyBorder="1" applyAlignment="1">
      <alignment horizontal="center"/>
    </xf>
    <xf numFmtId="0" fontId="48" fillId="8" borderId="0" xfId="0" applyFont="1" applyFill="1" applyBorder="1" applyAlignment="1"/>
    <xf numFmtId="0" fontId="39" fillId="8" borderId="0" xfId="0" applyFont="1" applyFill="1" applyBorder="1" applyAlignment="1"/>
    <xf numFmtId="164" fontId="0" fillId="0" borderId="0" xfId="0" applyNumberFormat="1" applyFill="1" applyAlignment="1"/>
    <xf numFmtId="0" fontId="0" fillId="0" borderId="0" xfId="0" applyFill="1" applyAlignment="1"/>
    <xf numFmtId="0" fontId="91" fillId="15" borderId="30" xfId="0" applyFont="1" applyFill="1" applyBorder="1" applyAlignment="1"/>
    <xf numFmtId="0" fontId="11" fillId="15" borderId="22" xfId="0" applyFont="1" applyFill="1" applyBorder="1" applyAlignment="1"/>
    <xf numFmtId="0" fontId="11" fillId="15" borderId="23" xfId="0" applyFont="1" applyFill="1" applyBorder="1" applyAlignment="1"/>
    <xf numFmtId="0" fontId="11" fillId="15" borderId="34" xfId="0" applyFont="1" applyFill="1" applyBorder="1" applyAlignment="1"/>
    <xf numFmtId="0" fontId="11" fillId="15" borderId="24" xfId="0" applyFont="1" applyFill="1" applyBorder="1" applyAlignment="1"/>
    <xf numFmtId="0" fontId="11" fillId="15" borderId="15" xfId="0" applyFont="1" applyFill="1" applyBorder="1" applyAlignment="1"/>
    <xf numFmtId="2" fontId="54" fillId="0" borderId="5" xfId="0" applyNumberFormat="1" applyFont="1" applyBorder="1" applyAlignment="1">
      <alignment vertical="center" wrapText="1"/>
    </xf>
    <xf numFmtId="2" fontId="54" fillId="0" borderId="63" xfId="0" applyNumberFormat="1" applyFont="1" applyBorder="1" applyAlignment="1">
      <alignment vertical="center" wrapText="1"/>
    </xf>
    <xf numFmtId="2" fontId="54" fillId="0" borderId="0" xfId="0" applyNumberFormat="1" applyFont="1" applyBorder="1" applyAlignment="1">
      <alignment vertical="center" wrapText="1"/>
    </xf>
    <xf numFmtId="2" fontId="54" fillId="0" borderId="60" xfId="0" applyNumberFormat="1" applyFont="1" applyBorder="1" applyAlignment="1">
      <alignment vertical="center" wrapText="1"/>
    </xf>
    <xf numFmtId="0" fontId="54" fillId="0" borderId="61" xfId="0" applyFont="1" applyBorder="1" applyAlignment="1">
      <alignment vertical="center" wrapText="1"/>
    </xf>
    <xf numFmtId="0" fontId="54" fillId="0" borderId="62" xfId="0" applyFont="1" applyBorder="1" applyAlignment="1">
      <alignment vertical="center" wrapText="1"/>
    </xf>
    <xf numFmtId="0" fontId="54" fillId="0" borderId="58" xfId="0" applyFont="1" applyBorder="1" applyAlignment="1">
      <alignment vertical="center" wrapText="1"/>
    </xf>
    <xf numFmtId="0" fontId="69" fillId="0" borderId="55" xfId="0" applyFont="1" applyBorder="1" applyAlignment="1">
      <alignment horizontal="left" vertical="center" wrapText="1" indent="1"/>
    </xf>
    <xf numFmtId="0" fontId="69" fillId="0" borderId="59" xfId="0" applyFont="1" applyBorder="1" applyAlignment="1">
      <alignment horizontal="left" vertical="center" wrapText="1" indent="1"/>
    </xf>
    <xf numFmtId="0" fontId="68" fillId="0" borderId="55" xfId="0" applyFont="1" applyBorder="1" applyAlignment="1">
      <alignment horizontal="center" vertical="center" wrapText="1"/>
    </xf>
    <xf numFmtId="0" fontId="68" fillId="0" borderId="59" xfId="0" applyFont="1" applyBorder="1" applyAlignment="1">
      <alignment horizontal="center" vertical="center" wrapText="1"/>
    </xf>
    <xf numFmtId="0" fontId="69" fillId="0" borderId="55" xfId="0" applyFont="1" applyBorder="1" applyAlignment="1">
      <alignment horizontal="center" vertical="center" wrapText="1"/>
    </xf>
    <xf numFmtId="0" fontId="69" fillId="0" borderId="59" xfId="0" applyFont="1" applyBorder="1" applyAlignment="1">
      <alignment horizontal="center" vertical="center" wrapText="1"/>
    </xf>
    <xf numFmtId="0" fontId="18" fillId="0" borderId="64" xfId="0" applyFont="1" applyBorder="1" applyAlignment="1">
      <alignment vertical="center" wrapText="1"/>
    </xf>
    <xf numFmtId="0" fontId="18" fillId="0" borderId="51" xfId="0" applyFont="1" applyBorder="1" applyAlignment="1">
      <alignment vertical="center" wrapText="1"/>
    </xf>
    <xf numFmtId="0" fontId="18" fillId="0" borderId="50" xfId="0" applyFont="1" applyBorder="1" applyAlignment="1">
      <alignment vertical="center" wrapText="1"/>
    </xf>
    <xf numFmtId="0" fontId="69" fillId="0" borderId="55" xfId="0" applyFont="1" applyBorder="1" applyAlignment="1">
      <alignment vertical="center" wrapText="1"/>
    </xf>
    <xf numFmtId="0" fontId="69" fillId="0" borderId="71" xfId="0" applyFont="1" applyBorder="1" applyAlignment="1">
      <alignment vertical="center" wrapText="1"/>
    </xf>
    <xf numFmtId="0" fontId="70" fillId="18" borderId="65" xfId="0" applyFont="1" applyFill="1" applyBorder="1" applyAlignment="1">
      <alignment horizontal="center" vertical="center" wrapText="1"/>
    </xf>
    <xf numFmtId="0" fontId="70" fillId="18" borderId="66" xfId="0" applyFont="1" applyFill="1" applyBorder="1" applyAlignment="1">
      <alignment horizontal="center" vertical="center" wrapText="1"/>
    </xf>
    <xf numFmtId="0" fontId="70" fillId="18" borderId="67" xfId="0" applyFont="1" applyFill="1" applyBorder="1" applyAlignment="1">
      <alignment horizontal="center" vertical="center" wrapText="1"/>
    </xf>
    <xf numFmtId="0" fontId="70" fillId="18" borderId="68" xfId="0" applyFont="1" applyFill="1" applyBorder="1" applyAlignment="1">
      <alignment vertical="center" wrapText="1"/>
    </xf>
    <xf numFmtId="0" fontId="70" fillId="18" borderId="57" xfId="0" applyFont="1" applyFill="1" applyBorder="1" applyAlignment="1">
      <alignment vertical="center" wrapText="1"/>
    </xf>
    <xf numFmtId="0" fontId="74" fillId="18" borderId="68" xfId="0" applyFont="1" applyFill="1" applyBorder="1" applyAlignment="1">
      <alignment horizontal="center" vertical="center" wrapText="1"/>
    </xf>
    <xf numFmtId="0" fontId="74" fillId="18" borderId="57" xfId="0" applyFont="1" applyFill="1" applyBorder="1" applyAlignment="1">
      <alignment horizontal="center" vertical="center" wrapText="1"/>
    </xf>
    <xf numFmtId="0" fontId="73" fillId="18" borderId="68" xfId="0" applyFont="1" applyFill="1" applyBorder="1" applyAlignment="1">
      <alignment horizontal="center" vertical="center" wrapText="1"/>
    </xf>
    <xf numFmtId="0" fontId="73" fillId="18" borderId="57" xfId="0" applyFont="1" applyFill="1" applyBorder="1" applyAlignment="1">
      <alignment horizontal="center" vertical="center" wrapText="1"/>
    </xf>
    <xf numFmtId="0" fontId="68" fillId="16" borderId="23" xfId="0" applyFont="1" applyFill="1" applyBorder="1" applyAlignment="1">
      <alignment horizontal="left" vertical="center" wrapText="1" indent="1"/>
    </xf>
    <xf numFmtId="0" fontId="68" fillId="16" borderId="15" xfId="0" applyFont="1" applyFill="1" applyBorder="1" applyAlignment="1">
      <alignment horizontal="left" vertical="center" wrapText="1" indent="1"/>
    </xf>
    <xf numFmtId="0" fontId="68" fillId="16" borderId="26" xfId="0" applyFont="1" applyFill="1" applyBorder="1" applyAlignment="1">
      <alignment horizontal="left" vertical="center" wrapText="1" indent="3"/>
    </xf>
    <xf numFmtId="0" fontId="68" fillId="16" borderId="8" xfId="0" applyFont="1" applyFill="1" applyBorder="1" applyAlignment="1">
      <alignment horizontal="left" vertical="center" wrapText="1" indent="3"/>
    </xf>
    <xf numFmtId="0" fontId="68" fillId="16" borderId="26" xfId="0" applyFont="1" applyFill="1" applyBorder="1" applyAlignment="1">
      <alignment horizontal="left" vertical="center" wrapText="1" indent="2"/>
    </xf>
    <xf numFmtId="0" fontId="68" fillId="16" borderId="8" xfId="0" applyFont="1" applyFill="1" applyBorder="1" applyAlignment="1">
      <alignment horizontal="left" vertical="center" wrapText="1" indent="2"/>
    </xf>
    <xf numFmtId="2" fontId="70" fillId="18" borderId="65" xfId="0" applyNumberFormat="1" applyFont="1" applyFill="1" applyBorder="1" applyAlignment="1">
      <alignment horizontal="center" vertical="center" wrapText="1"/>
    </xf>
    <xf numFmtId="2" fontId="70" fillId="18" borderId="66" xfId="0" applyNumberFormat="1" applyFont="1" applyFill="1" applyBorder="1" applyAlignment="1">
      <alignment horizontal="center" vertical="center" wrapText="1"/>
    </xf>
    <xf numFmtId="2" fontId="70" fillId="18" borderId="67" xfId="0" applyNumberFormat="1" applyFont="1" applyFill="1" applyBorder="1" applyAlignment="1">
      <alignment horizontal="center" vertical="center" wrapText="1"/>
    </xf>
    <xf numFmtId="0" fontId="76" fillId="18" borderId="5" xfId="0" applyFont="1" applyFill="1" applyBorder="1" applyAlignment="1">
      <alignment vertical="center" wrapText="1"/>
    </xf>
    <xf numFmtId="0" fontId="0" fillId="0" borderId="5" xfId="0" applyBorder="1" applyAlignment="1"/>
    <xf numFmtId="0" fontId="0" fillId="0" borderId="29" xfId="0" applyBorder="1" applyAlignment="1"/>
    <xf numFmtId="0" fontId="68" fillId="16" borderId="26" xfId="0" applyFont="1" applyFill="1" applyBorder="1" applyAlignment="1">
      <alignment horizontal="left" vertical="center" wrapText="1" indent="1"/>
    </xf>
    <xf numFmtId="0" fontId="54" fillId="0" borderId="5" xfId="0" applyFont="1" applyBorder="1" applyAlignment="1">
      <alignment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4" fillId="0" borderId="0" xfId="0" applyFont="1" applyAlignment="1">
      <alignment wrapText="1"/>
    </xf>
    <xf numFmtId="166" fontId="61" fillId="0" borderId="23" xfId="0" applyNumberFormat="1" applyFont="1" applyBorder="1" applyAlignment="1">
      <alignment horizontal="right" vertical="center" wrapText="1"/>
    </xf>
    <xf numFmtId="166" fontId="61" fillId="0" borderId="15" xfId="0" applyNumberFormat="1" applyFont="1" applyBorder="1" applyAlignment="1">
      <alignment horizontal="right" vertical="center" wrapText="1"/>
    </xf>
    <xf numFmtId="166" fontId="75" fillId="0" borderId="26" xfId="0" applyNumberFormat="1" applyFont="1" applyBorder="1" applyAlignment="1">
      <alignment vertical="center" wrapText="1"/>
    </xf>
    <xf numFmtId="166" fontId="75" fillId="0" borderId="8" xfId="0" applyNumberFormat="1" applyFont="1" applyBorder="1" applyAlignment="1">
      <alignment vertical="center" wrapText="1"/>
    </xf>
    <xf numFmtId="166" fontId="75" fillId="17" borderId="26" xfId="0" applyNumberFormat="1" applyFont="1" applyFill="1" applyBorder="1" applyAlignment="1">
      <alignment vertical="center" wrapText="1"/>
    </xf>
    <xf numFmtId="166" fontId="75" fillId="17" borderId="8" xfId="0" applyNumberFormat="1" applyFont="1" applyFill="1" applyBorder="1" applyAlignment="1">
      <alignment vertical="center" wrapText="1"/>
    </xf>
    <xf numFmtId="0" fontId="61" fillId="0" borderId="5" xfId="0" applyFont="1" applyBorder="1" applyAlignment="1">
      <alignment horizontal="left" vertical="center" wrapText="1" indent="3"/>
    </xf>
    <xf numFmtId="0" fontId="54" fillId="0" borderId="5" xfId="0" applyFont="1" applyBorder="1" applyAlignment="1">
      <alignment horizontal="center" vertical="center" wrapText="1"/>
    </xf>
    <xf numFmtId="0" fontId="61" fillId="0" borderId="0" xfId="0" applyFont="1" applyAlignment="1">
      <alignment horizontal="justify" vertical="center" wrapText="1"/>
    </xf>
    <xf numFmtId="0" fontId="88" fillId="0" borderId="26" xfId="0" applyFont="1" applyBorder="1" applyAlignment="1">
      <alignment vertical="center" wrapText="1"/>
    </xf>
    <xf numFmtId="0" fontId="88" fillId="0" borderId="8" xfId="0" applyFont="1" applyBorder="1" applyAlignment="1">
      <alignment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3" fillId="0" borderId="5" xfId="0" applyFont="1" applyBorder="1" applyAlignment="1">
      <alignment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61" fillId="0" borderId="5" xfId="0" applyFont="1" applyBorder="1" applyAlignment="1">
      <alignment vertical="center" wrapText="1"/>
    </xf>
  </cellXfs>
  <cellStyles count="1">
    <cellStyle name="Normale" xfId="0" builtinId="0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63</xdr:row>
      <xdr:rowOff>0</xdr:rowOff>
    </xdr:from>
    <xdr:to>
      <xdr:col>8</xdr:col>
      <xdr:colOff>1333500</xdr:colOff>
      <xdr:row>63</xdr:row>
      <xdr:rowOff>466725</xdr:rowOff>
    </xdr:to>
    <xdr:sp macro="" textlink="">
      <xdr:nvSpPr>
        <xdr:cNvPr id="2" name="Freccia a sinistr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774680" y="25039320"/>
          <a:ext cx="1333500" cy="466725"/>
        </a:xfrm>
        <a:prstGeom prst="lef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it-IT"/>
        </a:p>
      </xdr:txBody>
    </xdr:sp>
    <xdr:clientData/>
  </xdr:twoCellAnchor>
  <xdr:twoCellAnchor>
    <xdr:from>
      <xdr:col>7</xdr:col>
      <xdr:colOff>393945</xdr:colOff>
      <xdr:row>68</xdr:row>
      <xdr:rowOff>256326</xdr:rowOff>
    </xdr:from>
    <xdr:to>
      <xdr:col>7</xdr:col>
      <xdr:colOff>1426603</xdr:colOff>
      <xdr:row>70</xdr:row>
      <xdr:rowOff>175995</xdr:rowOff>
    </xdr:to>
    <xdr:sp macro="" textlink="">
      <xdr:nvSpPr>
        <xdr:cNvPr id="3" name="Freccia a sinistr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598905" y="27055866"/>
          <a:ext cx="1032658" cy="514029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477</xdr:row>
      <xdr:rowOff>142875</xdr:rowOff>
    </xdr:from>
    <xdr:to>
      <xdr:col>3</xdr:col>
      <xdr:colOff>657225</xdr:colOff>
      <xdr:row>477</xdr:row>
      <xdr:rowOff>142875</xdr:rowOff>
    </xdr:to>
    <xdr:grpSp>
      <xdr:nvGrpSpPr>
        <xdr:cNvPr id="8221" name="Group 29">
          <a:extLst>
            <a:ext uri="{FF2B5EF4-FFF2-40B4-BE49-F238E27FC236}">
              <a16:creationId xmlns:a16="http://schemas.microsoft.com/office/drawing/2014/main" id="{B7A2556E-9FF0-4305-919B-61D6EAA73A98}"/>
            </a:ext>
          </a:extLst>
        </xdr:cNvPr>
        <xdr:cNvGrpSpPr>
          <a:grpSpLocks/>
        </xdr:cNvGrpSpPr>
      </xdr:nvGrpSpPr>
      <xdr:grpSpPr bwMode="auto">
        <a:xfrm>
          <a:off x="3182408" y="111066792"/>
          <a:ext cx="1729317" cy="0"/>
          <a:chOff x="7385" y="-289"/>
          <a:chExt cx="2856" cy="2"/>
        </a:xfrm>
      </xdr:grpSpPr>
      <xdr:sp macro="" textlink="">
        <xdr:nvSpPr>
          <xdr:cNvPr id="8222" name="Freeform 30">
            <a:extLst>
              <a:ext uri="{FF2B5EF4-FFF2-40B4-BE49-F238E27FC236}">
                <a16:creationId xmlns:a16="http://schemas.microsoft.com/office/drawing/2014/main" id="{A8FB5017-69E0-4E97-B09F-D59614E3F636}"/>
              </a:ext>
            </a:extLst>
          </xdr:cNvPr>
          <xdr:cNvSpPr>
            <a:spLocks/>
          </xdr:cNvSpPr>
        </xdr:nvSpPr>
        <xdr:spPr bwMode="auto">
          <a:xfrm>
            <a:off x="7385" y="-289"/>
            <a:ext cx="2856" cy="2"/>
          </a:xfrm>
          <a:custGeom>
            <a:avLst/>
            <a:gdLst>
              <a:gd name="T0" fmla="+- 0 7385 7385"/>
              <a:gd name="T1" fmla="*/ T0 w 2856"/>
              <a:gd name="T2" fmla="+- 0 10241 7385"/>
              <a:gd name="T3" fmla="*/ T2 w 2856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856">
                <a:moveTo>
                  <a:pt x="0" y="0"/>
                </a:moveTo>
                <a:lnTo>
                  <a:pt x="2856" y="0"/>
                </a:lnTo>
              </a:path>
            </a:pathLst>
          </a:custGeom>
          <a:noFill/>
          <a:ln w="7366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304800</xdr:colOff>
      <xdr:row>481</xdr:row>
      <xdr:rowOff>9525</xdr:rowOff>
    </xdr:from>
    <xdr:to>
      <xdr:col>3</xdr:col>
      <xdr:colOff>657225</xdr:colOff>
      <xdr:row>481</xdr:row>
      <xdr:rowOff>9525</xdr:rowOff>
    </xdr:to>
    <xdr:grpSp>
      <xdr:nvGrpSpPr>
        <xdr:cNvPr id="8219" name="Group 27">
          <a:extLst>
            <a:ext uri="{FF2B5EF4-FFF2-40B4-BE49-F238E27FC236}">
              <a16:creationId xmlns:a16="http://schemas.microsoft.com/office/drawing/2014/main" id="{DDCA85D7-9FD6-4E3C-BC13-C1AA7C5DC665}"/>
            </a:ext>
          </a:extLst>
        </xdr:cNvPr>
        <xdr:cNvGrpSpPr>
          <a:grpSpLocks/>
        </xdr:cNvGrpSpPr>
      </xdr:nvGrpSpPr>
      <xdr:grpSpPr bwMode="auto">
        <a:xfrm>
          <a:off x="3172883" y="111600192"/>
          <a:ext cx="1738842" cy="0"/>
          <a:chOff x="7370" y="565"/>
          <a:chExt cx="2870" cy="2"/>
        </a:xfrm>
      </xdr:grpSpPr>
      <xdr:sp macro="" textlink="">
        <xdr:nvSpPr>
          <xdr:cNvPr id="8220" name="Freeform 28">
            <a:extLst>
              <a:ext uri="{FF2B5EF4-FFF2-40B4-BE49-F238E27FC236}">
                <a16:creationId xmlns:a16="http://schemas.microsoft.com/office/drawing/2014/main" id="{69C65B48-7F54-4D05-8581-3FE98207E414}"/>
              </a:ext>
            </a:extLst>
          </xdr:cNvPr>
          <xdr:cNvSpPr>
            <a:spLocks/>
          </xdr:cNvSpPr>
        </xdr:nvSpPr>
        <xdr:spPr bwMode="auto">
          <a:xfrm>
            <a:off x="7370" y="565"/>
            <a:ext cx="2870" cy="2"/>
          </a:xfrm>
          <a:custGeom>
            <a:avLst/>
            <a:gdLst>
              <a:gd name="T0" fmla="+- 0 7370 7370"/>
              <a:gd name="T1" fmla="*/ T0 w 2870"/>
              <a:gd name="T2" fmla="+- 0 10241 7370"/>
              <a:gd name="T3" fmla="*/ T2 w 2870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870">
                <a:moveTo>
                  <a:pt x="0" y="0"/>
                </a:moveTo>
                <a:lnTo>
                  <a:pt x="2871" y="0"/>
                </a:lnTo>
              </a:path>
            </a:pathLst>
          </a:custGeom>
          <a:noFill/>
          <a:ln w="7366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P19"/>
  <sheetViews>
    <sheetView workbookViewId="0">
      <selection activeCell="H30" sqref="H30"/>
    </sheetView>
  </sheetViews>
  <sheetFormatPr defaultRowHeight="12.75" x14ac:dyDescent="0.2"/>
  <sheetData>
    <row r="1" spans="1:16" ht="15.75" x14ac:dyDescent="0.25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15.75" x14ac:dyDescent="0.25">
      <c r="A3" s="5" t="s">
        <v>60</v>
      </c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16" ht="15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6" x14ac:dyDescent="0.2">
      <c r="A5" s="11"/>
      <c r="B5" s="6"/>
      <c r="C5" s="6"/>
      <c r="D5" s="6"/>
      <c r="E5" s="6"/>
      <c r="F5" s="6"/>
      <c r="G5" s="6"/>
      <c r="H5" s="6"/>
      <c r="I5" s="6"/>
      <c r="J5" s="3"/>
      <c r="K5" s="3"/>
      <c r="L5" s="3"/>
      <c r="M5" s="3"/>
      <c r="N5" s="3"/>
      <c r="O5" s="3"/>
    </row>
    <row r="6" spans="1:16" ht="15.75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7"/>
      <c r="M6" s="8"/>
      <c r="N6" s="8"/>
      <c r="O6" s="8"/>
    </row>
    <row r="7" spans="1:16" ht="15.75" x14ac:dyDescent="0.25">
      <c r="A7" s="14" t="s">
        <v>62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3"/>
      <c r="M7" s="3"/>
      <c r="N7" s="3"/>
      <c r="O7" s="3"/>
    </row>
    <row r="8" spans="1:16" ht="15.75" x14ac:dyDescent="0.25">
      <c r="A8" s="14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8"/>
      <c r="M8" s="8"/>
      <c r="N8" s="8"/>
      <c r="O8" s="8"/>
    </row>
    <row r="9" spans="1:16" ht="15" x14ac:dyDescent="0.2">
      <c r="A9" s="9" t="s">
        <v>64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6" ht="15.75" x14ac:dyDescent="0.25">
      <c r="A10" s="17" t="s">
        <v>65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</row>
    <row r="11" spans="1:16" ht="15.75" x14ac:dyDescent="0.25">
      <c r="A11" s="17" t="s">
        <v>519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</row>
    <row r="12" spans="1:16" ht="15.75" x14ac:dyDescent="0.25">
      <c r="A12" s="17"/>
      <c r="B12" s="18"/>
      <c r="C12" s="18"/>
      <c r="D12" s="18"/>
      <c r="E12" s="18"/>
      <c r="F12" s="18"/>
      <c r="G12" s="18"/>
      <c r="H12" s="20"/>
      <c r="I12" s="20"/>
      <c r="J12" s="20"/>
      <c r="K12" s="20"/>
      <c r="L12" s="20"/>
      <c r="M12" s="20"/>
      <c r="N12" s="20"/>
      <c r="O12" s="18"/>
      <c r="P12" s="19"/>
    </row>
    <row r="13" spans="1:16" ht="15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8"/>
      <c r="N13" s="8"/>
      <c r="O13" s="8"/>
    </row>
    <row r="14" spans="1:16" ht="15.75" x14ac:dyDescent="0.25">
      <c r="A14" s="21" t="s">
        <v>66</v>
      </c>
      <c r="B14" s="22"/>
      <c r="C14" s="22"/>
      <c r="D14" s="22"/>
      <c r="E14" s="22"/>
      <c r="F14" s="22"/>
      <c r="G14" s="22"/>
      <c r="H14" s="8"/>
      <c r="I14" s="8"/>
      <c r="J14" s="8"/>
      <c r="K14" s="8"/>
      <c r="L14" s="8"/>
      <c r="M14" s="8"/>
      <c r="N14" s="8"/>
      <c r="O14" s="8"/>
    </row>
    <row r="15" spans="1:16" ht="15.75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7" spans="1:15" ht="15.75" x14ac:dyDescent="0.25">
      <c r="A17" s="25" t="s">
        <v>67</v>
      </c>
      <c r="B17" s="2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2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5.75" x14ac:dyDescent="0.25">
      <c r="A19" s="25" t="s">
        <v>187</v>
      </c>
      <c r="B19" s="26"/>
      <c r="C19" s="26"/>
      <c r="D19" s="26"/>
      <c r="E19" s="26"/>
      <c r="F19" s="26"/>
      <c r="G19" s="26"/>
      <c r="H19" s="26"/>
      <c r="I19" s="26"/>
      <c r="J19" s="8"/>
      <c r="K19" s="8"/>
      <c r="L19" s="8"/>
      <c r="M19" s="8"/>
      <c r="N19" s="8"/>
      <c r="O19" s="8"/>
    </row>
  </sheetData>
  <sheetProtection algorithmName="SHA-512" hashValue="IIlCXyanPyjViqe22t+sX+Vt11UNNXwA5zl97K2ro6j+/S/1ML3GBbuSwoH4DEVUcUHHIkeojmCM7k5GSrBkhg==" saltValue="DSU77HdBwrdhTQBswTeRBA==" spinCount="100000" sheet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AN103"/>
  <sheetViews>
    <sheetView tabSelected="1" topLeftCell="D54" zoomScale="90" zoomScaleNormal="90" workbookViewId="0">
      <selection activeCell="F75" sqref="F75"/>
    </sheetView>
  </sheetViews>
  <sheetFormatPr defaultRowHeight="12.75" x14ac:dyDescent="0.2"/>
  <cols>
    <col min="1" max="1" width="1.42578125" hidden="1" customWidth="1"/>
    <col min="2" max="3" width="9.140625" hidden="1" customWidth="1"/>
    <col min="4" max="4" width="45.28515625" customWidth="1"/>
    <col min="5" max="5" width="36.28515625" customWidth="1"/>
    <col min="6" max="6" width="32" customWidth="1"/>
    <col min="7" max="7" width="20.5703125" customWidth="1"/>
    <col min="8" max="8" width="22.85546875" customWidth="1"/>
    <col min="9" max="9" width="23.140625" customWidth="1"/>
    <col min="10" max="10" width="19.85546875" customWidth="1"/>
    <col min="11" max="11" width="25.28515625" customWidth="1"/>
    <col min="12" max="12" width="21.7109375" customWidth="1"/>
    <col min="13" max="13" width="24" customWidth="1"/>
    <col min="14" max="14" width="24.42578125" customWidth="1"/>
    <col min="15" max="15" width="20" customWidth="1"/>
    <col min="16" max="16" width="22.42578125" customWidth="1"/>
    <col min="17" max="17" width="19.42578125" customWidth="1"/>
    <col min="18" max="18" width="24.7109375" customWidth="1"/>
    <col min="19" max="19" width="21.7109375" customWidth="1"/>
    <col min="20" max="20" width="20.140625" customWidth="1"/>
    <col min="24" max="24" width="10" customWidth="1"/>
    <col min="25" max="25" width="25.42578125" customWidth="1"/>
  </cols>
  <sheetData>
    <row r="1" spans="4:40" ht="12.75" customHeight="1" x14ac:dyDescent="0.25">
      <c r="D1" s="394" t="s">
        <v>520</v>
      </c>
      <c r="E1" s="395"/>
      <c r="F1" s="395"/>
      <c r="G1" s="395"/>
      <c r="H1" s="396"/>
      <c r="I1" s="130" t="s">
        <v>518</v>
      </c>
      <c r="J1" s="131"/>
      <c r="K1" s="75"/>
      <c r="L1" s="75"/>
      <c r="M1" s="76"/>
      <c r="N1" s="29"/>
      <c r="O1" s="29"/>
      <c r="P1" s="29"/>
      <c r="Q1" s="29"/>
      <c r="R1" s="29"/>
      <c r="S1" s="29"/>
    </row>
    <row r="2" spans="4:40" ht="29.25" customHeight="1" thickBot="1" x14ac:dyDescent="0.3">
      <c r="D2" s="397"/>
      <c r="E2" s="398"/>
      <c r="F2" s="398"/>
      <c r="G2" s="398"/>
      <c r="H2" s="399"/>
      <c r="I2" s="132" t="s">
        <v>190</v>
      </c>
      <c r="J2" s="133"/>
      <c r="K2" s="77"/>
      <c r="L2" s="77"/>
      <c r="M2" s="78"/>
      <c r="N2" s="29"/>
      <c r="O2" s="29"/>
      <c r="P2" s="29"/>
      <c r="Q2" s="29"/>
      <c r="R2" s="29"/>
      <c r="S2" s="29"/>
    </row>
    <row r="3" spans="4:40" ht="35.25" thickBot="1" x14ac:dyDescent="0.5">
      <c r="D3" s="400" t="s">
        <v>223</v>
      </c>
      <c r="E3" s="401"/>
      <c r="F3" s="401"/>
      <c r="G3" s="401"/>
      <c r="H3" s="402"/>
      <c r="I3" s="122"/>
      <c r="J3" s="33"/>
      <c r="K3" s="403"/>
      <c r="L3" s="403"/>
      <c r="M3" s="404"/>
      <c r="N3" s="404"/>
      <c r="O3" s="404"/>
      <c r="P3" s="404"/>
      <c r="Q3" s="404"/>
      <c r="R3" s="404"/>
      <c r="S3" s="404"/>
      <c r="T3" s="34"/>
      <c r="U3" s="34"/>
      <c r="V3" s="34"/>
      <c r="W3" s="34"/>
      <c r="X3" s="34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4:40" ht="13.5" thickBot="1" x14ac:dyDescent="0.25">
      <c r="D4" s="405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79"/>
      <c r="P4" s="79"/>
      <c r="Q4" s="79"/>
      <c r="R4" s="79"/>
      <c r="S4" s="79"/>
      <c r="T4" s="7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4:40" ht="13.5" customHeight="1" thickBot="1" x14ac:dyDescent="0.25">
      <c r="D5" s="79"/>
      <c r="E5" s="80"/>
      <c r="F5" s="407" t="s">
        <v>235</v>
      </c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4:40" ht="33" customHeight="1" thickBot="1" x14ac:dyDescent="0.35">
      <c r="D6" s="81" t="s">
        <v>0</v>
      </c>
      <c r="E6" s="58" t="s">
        <v>184</v>
      </c>
      <c r="F6" s="410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2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</row>
    <row r="7" spans="4:40" ht="33" customHeight="1" thickBot="1" x14ac:dyDescent="0.55000000000000004">
      <c r="D7" s="82" t="s">
        <v>1</v>
      </c>
      <c r="E7" s="83"/>
      <c r="F7" s="84"/>
      <c r="G7" s="389" t="s">
        <v>188</v>
      </c>
      <c r="H7" s="390"/>
      <c r="I7" s="391"/>
      <c r="J7" s="391"/>
      <c r="K7" s="392"/>
      <c r="L7" s="392"/>
      <c r="M7" s="392"/>
      <c r="N7" s="392"/>
      <c r="O7" s="392"/>
      <c r="P7" s="392"/>
      <c r="Q7" s="392"/>
      <c r="R7" s="392"/>
      <c r="S7" s="393"/>
      <c r="T7" s="7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4:40" ht="90.75" customHeight="1" thickBot="1" x14ac:dyDescent="0.45">
      <c r="D8" s="105" t="s">
        <v>2</v>
      </c>
      <c r="E8" s="106" t="s">
        <v>3</v>
      </c>
      <c r="F8" s="107" t="s">
        <v>77</v>
      </c>
      <c r="G8" s="381" t="str">
        <f>I8</f>
        <v>CTRL 7 congruente !</v>
      </c>
      <c r="H8" s="382"/>
      <c r="I8" s="350" t="str">
        <f>IF(I22=0,"CTRL 7 congruente !","CTRL 7 incongruente !")</f>
        <v>CTRL 7 congruente !</v>
      </c>
      <c r="J8" s="351"/>
      <c r="K8" s="351"/>
      <c r="L8" s="351"/>
      <c r="M8" s="351"/>
      <c r="N8" s="351"/>
      <c r="O8" s="123" t="str">
        <f>IF(O21=E9,"CTRL 9 congruente !","CTRL 9 incongruente !")</f>
        <v>CTRL 9 congruente !</v>
      </c>
      <c r="P8" s="124"/>
      <c r="Q8" s="124"/>
      <c r="R8" s="125"/>
      <c r="S8" s="125"/>
      <c r="T8" s="123" t="str">
        <f>IF(T22=H61,"CTRL 8 congruente !","CTRL 8 incongruente !")</f>
        <v>CTRL 8 congruente !</v>
      </c>
      <c r="U8" s="124"/>
      <c r="V8" s="124"/>
      <c r="W8" s="125"/>
      <c r="X8" s="125"/>
      <c r="Y8" s="123" t="str">
        <f>IF(Y12=Y13,"CTRL 10 congruente !","CRTL 10 incongruente !")</f>
        <v>CTRL 10 congruente !</v>
      </c>
      <c r="Z8" s="124"/>
      <c r="AA8" s="124"/>
      <c r="AB8" s="125"/>
      <c r="AC8" s="125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4:40" ht="21" customHeight="1" thickBot="1" x14ac:dyDescent="0.35">
      <c r="D9" s="85" t="s">
        <v>193</v>
      </c>
      <c r="E9" s="30">
        <v>466758.95</v>
      </c>
      <c r="F9" s="87"/>
      <c r="G9" s="383" t="str">
        <f>O8</f>
        <v>CTRL 9 congruente !</v>
      </c>
      <c r="H9" s="384"/>
      <c r="I9" s="126" t="s">
        <v>143</v>
      </c>
      <c r="J9" s="358" t="s">
        <v>7</v>
      </c>
      <c r="K9" s="358"/>
      <c r="L9" s="358"/>
      <c r="M9" s="359"/>
      <c r="N9" s="359"/>
      <c r="O9" s="126" t="s">
        <v>144</v>
      </c>
      <c r="P9" s="358" t="s">
        <v>7</v>
      </c>
      <c r="Q9" s="358"/>
      <c r="R9" s="359"/>
      <c r="S9" s="359"/>
      <c r="T9" s="126" t="s">
        <v>145</v>
      </c>
      <c r="U9" s="358" t="s">
        <v>7</v>
      </c>
      <c r="V9" s="358"/>
      <c r="W9" s="359"/>
      <c r="X9" s="359"/>
      <c r="Y9" s="126" t="s">
        <v>153</v>
      </c>
      <c r="Z9" s="358" t="s">
        <v>7</v>
      </c>
      <c r="AA9" s="358"/>
      <c r="AB9" s="359"/>
      <c r="AC9" s="35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</row>
    <row r="10" spans="4:40" ht="21" customHeight="1" thickBot="1" x14ac:dyDescent="0.35">
      <c r="D10" s="85" t="s">
        <v>194</v>
      </c>
      <c r="E10" s="31">
        <v>100000</v>
      </c>
      <c r="F10" s="88">
        <f t="shared" ref="F10:F19" si="0">E10</f>
        <v>100000</v>
      </c>
      <c r="G10" s="385"/>
      <c r="H10" s="386"/>
      <c r="I10" s="127">
        <f>E9</f>
        <v>466758.95</v>
      </c>
      <c r="J10" s="127" t="s">
        <v>68</v>
      </c>
      <c r="K10" s="127"/>
      <c r="L10" s="127"/>
      <c r="M10" s="127"/>
      <c r="N10" s="127"/>
      <c r="O10" s="127">
        <f>H57</f>
        <v>261801.09</v>
      </c>
      <c r="P10" s="127" t="s">
        <v>78</v>
      </c>
      <c r="Q10" s="127"/>
      <c r="R10" s="127"/>
      <c r="S10" s="127"/>
      <c r="T10" s="127">
        <f>F22</f>
        <v>187302.48</v>
      </c>
      <c r="U10" s="127" t="s">
        <v>147</v>
      </c>
      <c r="V10" s="127"/>
      <c r="W10" s="127"/>
      <c r="X10" s="127"/>
      <c r="Y10" s="127">
        <f>F22</f>
        <v>187302.48</v>
      </c>
      <c r="Z10" s="127" t="s">
        <v>154</v>
      </c>
      <c r="AA10" s="127"/>
      <c r="AB10" s="127"/>
      <c r="AC10" s="127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4:40" ht="21" customHeight="1" thickBot="1" x14ac:dyDescent="0.35">
      <c r="D11" s="85" t="s">
        <v>195</v>
      </c>
      <c r="E11" s="32">
        <v>28433.72</v>
      </c>
      <c r="F11" s="89">
        <f t="shared" si="0"/>
        <v>28433.72</v>
      </c>
      <c r="G11" s="385"/>
      <c r="H11" s="386"/>
      <c r="I11" s="127">
        <f>F44</f>
        <v>0</v>
      </c>
      <c r="J11" s="127" t="s">
        <v>69</v>
      </c>
      <c r="K11" s="127"/>
      <c r="L11" s="127"/>
      <c r="M11" s="127"/>
      <c r="N11" s="127"/>
      <c r="O11" s="127">
        <f>E50</f>
        <v>240013.91</v>
      </c>
      <c r="P11" s="127" t="s">
        <v>80</v>
      </c>
      <c r="Q11" s="127"/>
      <c r="R11" s="127"/>
      <c r="S11" s="127"/>
      <c r="T11" s="127">
        <f>F43</f>
        <v>340620.65000000008</v>
      </c>
      <c r="U11" s="127" t="s">
        <v>148</v>
      </c>
      <c r="V11" s="127"/>
      <c r="W11" s="127"/>
      <c r="X11" s="127"/>
      <c r="Y11" s="127">
        <f>H50</f>
        <v>100000</v>
      </c>
      <c r="Z11" s="127" t="s">
        <v>155</v>
      </c>
      <c r="AA11" s="127"/>
      <c r="AB11" s="127"/>
      <c r="AC11" s="127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4:40" ht="21" customHeight="1" thickBot="1" x14ac:dyDescent="0.35">
      <c r="D12" s="85" t="s">
        <v>196</v>
      </c>
      <c r="E12" s="32">
        <v>3557</v>
      </c>
      <c r="F12" s="89">
        <f t="shared" si="0"/>
        <v>3557</v>
      </c>
      <c r="G12" s="387"/>
      <c r="H12" s="388"/>
      <c r="I12" s="127">
        <f>F23</f>
        <v>153318.17000000007</v>
      </c>
      <c r="J12" s="127" t="s">
        <v>70</v>
      </c>
      <c r="K12" s="127"/>
      <c r="L12" s="127"/>
      <c r="M12" s="127"/>
      <c r="N12" s="127"/>
      <c r="O12" s="127">
        <f>E54</f>
        <v>35056.050000000003</v>
      </c>
      <c r="P12" s="127" t="s">
        <v>79</v>
      </c>
      <c r="Q12" s="127"/>
      <c r="R12" s="127"/>
      <c r="S12" s="127"/>
      <c r="T12" s="127">
        <f>F50</f>
        <v>114897.7</v>
      </c>
      <c r="U12" s="127" t="s">
        <v>149</v>
      </c>
      <c r="V12" s="127"/>
      <c r="W12" s="127"/>
      <c r="X12" s="127"/>
      <c r="Y12" s="127">
        <f>Y10-Y11</f>
        <v>87302.48000000001</v>
      </c>
      <c r="Z12" s="127" t="s">
        <v>156</v>
      </c>
      <c r="AA12" s="127"/>
      <c r="AB12" s="127"/>
      <c r="AC12" s="127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4:40" ht="46.5" customHeight="1" thickBot="1" x14ac:dyDescent="0.35">
      <c r="D13" s="85" t="s">
        <v>197</v>
      </c>
      <c r="E13" s="32">
        <v>22789.93</v>
      </c>
      <c r="F13" s="89">
        <f t="shared" si="0"/>
        <v>22789.93</v>
      </c>
      <c r="G13" s="371" t="str">
        <f>T8</f>
        <v>CTRL 8 congruente !</v>
      </c>
      <c r="H13" s="372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>
        <f>F54</f>
        <v>32239.95</v>
      </c>
      <c r="U13" s="127" t="s">
        <v>150</v>
      </c>
      <c r="V13" s="127"/>
      <c r="W13" s="127"/>
      <c r="X13" s="127"/>
      <c r="Y13" s="127">
        <f>F59</f>
        <v>87302.48</v>
      </c>
      <c r="Z13" s="127" t="s">
        <v>156</v>
      </c>
      <c r="AA13" s="127"/>
      <c r="AB13" s="127"/>
      <c r="AC13" s="127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4:40" ht="26.25" customHeight="1" thickBot="1" x14ac:dyDescent="0.35">
      <c r="D14" s="85" t="s">
        <v>198</v>
      </c>
      <c r="E14" s="32">
        <v>32521.82</v>
      </c>
      <c r="F14" s="89">
        <f t="shared" si="0"/>
        <v>32521.82</v>
      </c>
      <c r="G14" s="373"/>
      <c r="H14" s="374"/>
      <c r="I14" s="127">
        <f>I54-I50</f>
        <v>2816.1</v>
      </c>
      <c r="J14" s="360" t="s">
        <v>71</v>
      </c>
      <c r="K14" s="361"/>
      <c r="L14" s="361"/>
      <c r="M14" s="360"/>
      <c r="N14" s="360"/>
      <c r="O14" s="127"/>
      <c r="P14" s="360"/>
      <c r="Q14" s="361"/>
      <c r="R14" s="360"/>
      <c r="S14" s="360"/>
      <c r="T14" s="127">
        <f>F62</f>
        <v>100000</v>
      </c>
      <c r="U14" s="360" t="s">
        <v>152</v>
      </c>
      <c r="V14" s="361"/>
      <c r="W14" s="360"/>
      <c r="X14" s="360"/>
      <c r="Y14" s="125"/>
      <c r="Z14" s="125"/>
      <c r="AA14" s="125"/>
      <c r="AB14" s="125"/>
      <c r="AC14" s="1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4:40" ht="26.25" customHeight="1" thickBot="1" x14ac:dyDescent="0.35">
      <c r="D15" s="85" t="s">
        <v>199</v>
      </c>
      <c r="E15" s="32">
        <v>0</v>
      </c>
      <c r="F15" s="89">
        <f t="shared" si="0"/>
        <v>0</v>
      </c>
      <c r="G15" s="143"/>
      <c r="H15" s="144"/>
      <c r="I15" s="127"/>
      <c r="J15" s="147"/>
      <c r="K15" s="148"/>
      <c r="L15" s="148"/>
      <c r="M15" s="147"/>
      <c r="N15" s="147"/>
      <c r="O15" s="127"/>
      <c r="P15" s="141"/>
      <c r="Q15" s="142"/>
      <c r="R15" s="141"/>
      <c r="S15" s="141"/>
      <c r="T15" s="127"/>
      <c r="U15" s="141"/>
      <c r="V15" s="142"/>
      <c r="W15" s="141"/>
      <c r="X15" s="141"/>
      <c r="Y15" s="125"/>
      <c r="Z15" s="125"/>
      <c r="AA15" s="125"/>
      <c r="AB15" s="125"/>
      <c r="AC15" s="12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4:40" ht="26.25" customHeight="1" thickBot="1" x14ac:dyDescent="0.35">
      <c r="D16" s="85" t="s">
        <v>200</v>
      </c>
      <c r="E16" s="32">
        <v>0</v>
      </c>
      <c r="F16" s="89">
        <f t="shared" si="0"/>
        <v>0</v>
      </c>
      <c r="G16" s="143"/>
      <c r="H16" s="144"/>
      <c r="I16" s="127"/>
      <c r="J16" s="147"/>
      <c r="K16" s="148"/>
      <c r="L16" s="148"/>
      <c r="M16" s="147"/>
      <c r="N16" s="147"/>
      <c r="O16" s="127"/>
      <c r="P16" s="141"/>
      <c r="Q16" s="142"/>
      <c r="R16" s="141"/>
      <c r="S16" s="141"/>
      <c r="T16" s="127"/>
      <c r="U16" s="141"/>
      <c r="V16" s="142"/>
      <c r="W16" s="141"/>
      <c r="X16" s="141"/>
      <c r="Y16" s="125"/>
      <c r="Z16" s="125"/>
      <c r="AA16" s="125"/>
      <c r="AB16" s="125"/>
      <c r="AC16" s="12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4:40" ht="26.25" customHeight="1" thickBot="1" x14ac:dyDescent="0.35">
      <c r="D17" s="85" t="s">
        <v>201</v>
      </c>
      <c r="E17" s="32">
        <v>0</v>
      </c>
      <c r="F17" s="89">
        <f t="shared" si="0"/>
        <v>0</v>
      </c>
      <c r="G17" s="143"/>
      <c r="H17" s="144"/>
      <c r="I17" s="127"/>
      <c r="J17" s="147"/>
      <c r="K17" s="148"/>
      <c r="L17" s="148"/>
      <c r="M17" s="147"/>
      <c r="N17" s="147"/>
      <c r="O17" s="127"/>
      <c r="P17" s="141"/>
      <c r="Q17" s="142"/>
      <c r="R17" s="141"/>
      <c r="S17" s="141"/>
      <c r="T17" s="127"/>
      <c r="U17" s="141"/>
      <c r="V17" s="142"/>
      <c r="W17" s="141"/>
      <c r="X17" s="141"/>
      <c r="Y17" s="125"/>
      <c r="Z17" s="125"/>
      <c r="AA17" s="125"/>
      <c r="AB17" s="125"/>
      <c r="AC17" s="12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4:40" ht="26.25" customHeight="1" thickBot="1" x14ac:dyDescent="0.35">
      <c r="D18" s="85" t="s">
        <v>202</v>
      </c>
      <c r="E18" s="32">
        <v>0</v>
      </c>
      <c r="F18" s="89">
        <f t="shared" si="0"/>
        <v>0</v>
      </c>
      <c r="G18" s="143"/>
      <c r="H18" s="144"/>
      <c r="I18" s="127"/>
      <c r="J18" s="147"/>
      <c r="K18" s="148"/>
      <c r="L18" s="148"/>
      <c r="M18" s="147"/>
      <c r="N18" s="147"/>
      <c r="O18" s="127"/>
      <c r="P18" s="141"/>
      <c r="Q18" s="142"/>
      <c r="R18" s="141"/>
      <c r="S18" s="141"/>
      <c r="T18" s="127"/>
      <c r="U18" s="141"/>
      <c r="V18" s="142"/>
      <c r="W18" s="141"/>
      <c r="X18" s="141"/>
      <c r="Y18" s="125"/>
      <c r="Z18" s="125"/>
      <c r="AA18" s="125"/>
      <c r="AB18" s="125"/>
      <c r="AC18" s="125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4:40" ht="26.25" customHeight="1" thickBot="1" x14ac:dyDescent="0.35">
      <c r="D19" s="85" t="s">
        <v>203</v>
      </c>
      <c r="E19" s="32">
        <v>0</v>
      </c>
      <c r="F19" s="89">
        <f t="shared" si="0"/>
        <v>0</v>
      </c>
      <c r="G19" s="143"/>
      <c r="H19" s="144"/>
      <c r="I19" s="127"/>
      <c r="J19" s="147"/>
      <c r="K19" s="148"/>
      <c r="L19" s="148"/>
      <c r="M19" s="147"/>
      <c r="N19" s="147"/>
      <c r="O19" s="127"/>
      <c r="P19" s="141"/>
      <c r="Q19" s="142"/>
      <c r="R19" s="141"/>
      <c r="S19" s="141"/>
      <c r="T19" s="127"/>
      <c r="U19" s="141"/>
      <c r="V19" s="142"/>
      <c r="W19" s="141"/>
      <c r="X19" s="141"/>
      <c r="Y19" s="125"/>
      <c r="Z19" s="125"/>
      <c r="AA19" s="125"/>
      <c r="AB19" s="125"/>
      <c r="AC19" s="125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4:40" ht="29.25" customHeight="1" thickBot="1" x14ac:dyDescent="0.45">
      <c r="D20" s="85" t="s">
        <v>204</v>
      </c>
      <c r="E20" s="32">
        <v>0.01</v>
      </c>
      <c r="F20" s="89">
        <f>E20</f>
        <v>0.01</v>
      </c>
      <c r="G20" s="371" t="str">
        <f>Y8</f>
        <v>CTRL 10 congruente !</v>
      </c>
      <c r="H20" s="372"/>
      <c r="I20" s="127">
        <f>ROUND((I10+I11-I12+I14),2)</f>
        <v>316256.88</v>
      </c>
      <c r="J20" s="127" t="s">
        <v>82</v>
      </c>
      <c r="K20" s="127"/>
      <c r="L20" s="127"/>
      <c r="M20" s="127"/>
      <c r="N20" s="127"/>
      <c r="O20" s="127"/>
      <c r="P20" s="379" t="s">
        <v>72</v>
      </c>
      <c r="Q20" s="380"/>
      <c r="R20" s="380"/>
      <c r="S20" s="380"/>
      <c r="T20" s="127">
        <f>F63</f>
        <v>86891.56</v>
      </c>
      <c r="U20" s="127" t="s">
        <v>151</v>
      </c>
      <c r="V20" s="127"/>
      <c r="W20" s="127"/>
      <c r="X20" s="127"/>
      <c r="Y20" s="125"/>
      <c r="Z20" s="125"/>
      <c r="AA20" s="125"/>
      <c r="AB20" s="125"/>
      <c r="AC20" s="125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spans="4:40" ht="41.25" customHeight="1" thickBot="1" x14ac:dyDescent="0.35">
      <c r="D21" s="85" t="s">
        <v>205</v>
      </c>
      <c r="E21" s="32">
        <v>0</v>
      </c>
      <c r="F21" s="89">
        <f>E21</f>
        <v>0</v>
      </c>
      <c r="G21" s="373"/>
      <c r="H21" s="374"/>
      <c r="I21" s="127">
        <f>H64</f>
        <v>316256.88</v>
      </c>
      <c r="J21" s="127" t="s">
        <v>183</v>
      </c>
      <c r="K21" s="127"/>
      <c r="L21" s="127"/>
      <c r="M21" s="127"/>
      <c r="N21" s="127"/>
      <c r="O21" s="127">
        <f>ROUND((O10+O11-O12),2)</f>
        <v>466758.95</v>
      </c>
      <c r="P21" s="127" t="s">
        <v>81</v>
      </c>
      <c r="Q21" s="127"/>
      <c r="R21" s="127"/>
      <c r="S21" s="127"/>
      <c r="T21" s="127">
        <f>H57</f>
        <v>261801.09</v>
      </c>
      <c r="U21" s="127" t="s">
        <v>164</v>
      </c>
      <c r="V21" s="127"/>
      <c r="W21" s="127"/>
      <c r="X21" s="127"/>
      <c r="Y21" s="125"/>
      <c r="Z21" s="125"/>
      <c r="AA21" s="125"/>
      <c r="AB21" s="125"/>
      <c r="AC21" s="125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4:40" ht="39" customHeight="1" thickBot="1" x14ac:dyDescent="0.35">
      <c r="D22" s="86" t="s">
        <v>4</v>
      </c>
      <c r="E22" s="114">
        <f>SUM(E9:E21)</f>
        <v>654061.42999999993</v>
      </c>
      <c r="F22" s="90">
        <f>SUM(F9:F21)</f>
        <v>187302.48</v>
      </c>
      <c r="G22" s="371" t="str">
        <f>O23</f>
        <v>CTRL 11 congruente !</v>
      </c>
      <c r="H22" s="372"/>
      <c r="I22" s="128">
        <f>I21-I20</f>
        <v>0</v>
      </c>
      <c r="J22" s="128" t="s">
        <v>83</v>
      </c>
      <c r="K22" s="125"/>
      <c r="L22" s="125"/>
      <c r="M22" s="125"/>
      <c r="N22" s="125"/>
      <c r="O22" s="125"/>
      <c r="P22" s="125"/>
      <c r="Q22" s="125"/>
      <c r="R22" s="125"/>
      <c r="S22" s="125"/>
      <c r="T22" s="127">
        <f>ROUND((T10-T11+T12-T13-T14+T20+T21),2)</f>
        <v>178032.23</v>
      </c>
      <c r="U22" s="127" t="s">
        <v>146</v>
      </c>
      <c r="V22" s="127"/>
      <c r="W22" s="127"/>
      <c r="X22" s="127"/>
      <c r="Y22" s="125"/>
      <c r="Z22" s="125"/>
      <c r="AA22" s="125"/>
      <c r="AB22" s="125"/>
      <c r="AC22" s="125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spans="4:40" ht="27" thickBot="1" x14ac:dyDescent="0.45">
      <c r="D23" s="85" t="s">
        <v>5</v>
      </c>
      <c r="E23" s="91">
        <v>0</v>
      </c>
      <c r="F23" s="91">
        <f>IF(F22&lt;F43,F43-F22,0)</f>
        <v>153318.17000000007</v>
      </c>
      <c r="G23" s="373"/>
      <c r="H23" s="374"/>
      <c r="I23" s="123" t="str">
        <f>IF(N98=F43,"CTRL 14 -15 congruenti !","CTRL 14-15 incongruenti !")</f>
        <v>CTRL 14 -15 congruenti !</v>
      </c>
      <c r="J23" s="124"/>
      <c r="K23" s="124"/>
      <c r="L23" s="124"/>
      <c r="M23" s="125"/>
      <c r="N23" s="125"/>
      <c r="O23" s="350" t="str">
        <f>IF(O27=O28,"CTRL 11 congruente !","CTRL 11 incongruente !")</f>
        <v>CTRL 11 congruente !</v>
      </c>
      <c r="P23" s="351"/>
      <c r="Q23" s="351"/>
      <c r="R23" s="351"/>
      <c r="S23" s="351"/>
      <c r="T23" s="127">
        <f>H61</f>
        <v>178032.23</v>
      </c>
      <c r="U23" s="127" t="s">
        <v>146</v>
      </c>
      <c r="V23" s="127"/>
      <c r="W23" s="127"/>
      <c r="X23" s="127"/>
      <c r="Y23" s="125"/>
      <c r="Z23" s="125"/>
      <c r="AA23" s="125"/>
      <c r="AB23" s="125"/>
      <c r="AC23" s="125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4:40" ht="42.75" customHeight="1" thickBot="1" x14ac:dyDescent="0.35">
      <c r="D24" s="108" t="s">
        <v>6</v>
      </c>
      <c r="E24" s="109">
        <f>SUM(E22:E23)</f>
        <v>654061.42999999993</v>
      </c>
      <c r="F24" s="110">
        <f>SUM(F22:F23)</f>
        <v>340620.65000000008</v>
      </c>
      <c r="G24" s="372" t="str">
        <f>I23</f>
        <v>CTRL 14 -15 congruenti !</v>
      </c>
      <c r="H24" s="372"/>
      <c r="I24" s="126" t="s">
        <v>159</v>
      </c>
      <c r="J24" s="358" t="s">
        <v>7</v>
      </c>
      <c r="K24" s="358"/>
      <c r="L24" s="358"/>
      <c r="M24" s="359"/>
      <c r="N24" s="359"/>
      <c r="O24" s="126" t="s">
        <v>157</v>
      </c>
      <c r="P24" s="358" t="s">
        <v>7</v>
      </c>
      <c r="Q24" s="358"/>
      <c r="R24" s="359"/>
      <c r="S24" s="359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4:40" ht="16.5" customHeight="1" thickBot="1" x14ac:dyDescent="0.3">
      <c r="D25" s="29"/>
      <c r="E25" s="29"/>
      <c r="F25" s="29"/>
      <c r="G25" s="373"/>
      <c r="H25" s="374"/>
      <c r="I25" s="127">
        <f>F43</f>
        <v>340620.65000000008</v>
      </c>
      <c r="J25" s="127" t="s">
        <v>140</v>
      </c>
      <c r="K25" s="127"/>
      <c r="L25" s="127"/>
      <c r="M25" s="127"/>
      <c r="N25" s="127"/>
      <c r="O25" s="127">
        <f>F43</f>
        <v>340620.65000000008</v>
      </c>
      <c r="P25" s="127" t="s">
        <v>160</v>
      </c>
      <c r="Q25" s="127"/>
      <c r="R25" s="127"/>
      <c r="S25" s="127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</row>
    <row r="26" spans="4:40" ht="21" customHeight="1" thickBot="1" x14ac:dyDescent="0.35">
      <c r="D26" s="92" t="s">
        <v>8</v>
      </c>
      <c r="E26" s="93"/>
      <c r="F26" s="93"/>
      <c r="G26" s="377"/>
      <c r="H26" s="378"/>
      <c r="I26" s="127">
        <f>N98</f>
        <v>340620.64999999997</v>
      </c>
      <c r="J26" s="127" t="s">
        <v>75</v>
      </c>
      <c r="K26" s="127"/>
      <c r="L26" s="127"/>
      <c r="M26" s="127"/>
      <c r="N26" s="127"/>
      <c r="O26" s="127">
        <f>H54</f>
        <v>86891.56</v>
      </c>
      <c r="P26" s="127" t="s">
        <v>161</v>
      </c>
      <c r="Q26" s="127"/>
      <c r="R26" s="127"/>
      <c r="S26" s="127"/>
      <c r="T26" s="128"/>
      <c r="U26" s="125"/>
      <c r="V26" s="125"/>
      <c r="W26" s="125"/>
      <c r="X26" s="125"/>
      <c r="Y26" s="125"/>
      <c r="Z26" s="125"/>
      <c r="AA26" s="125"/>
      <c r="AB26" s="125"/>
      <c r="AC26" s="125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</row>
    <row r="27" spans="4:40" ht="60" customHeight="1" thickBot="1" x14ac:dyDescent="0.55000000000000004">
      <c r="D27" s="111" t="s">
        <v>2</v>
      </c>
      <c r="E27" s="112" t="s">
        <v>3</v>
      </c>
      <c r="F27" s="113" t="s">
        <v>9</v>
      </c>
      <c r="G27" s="362" t="str">
        <f>I41</f>
        <v>CTRL 12-13 congruenti!</v>
      </c>
      <c r="H27" s="363"/>
      <c r="I27" s="350" t="str">
        <f>IF(I38=I40,"patrimonio congruente CTRL 4-5-6 !", " Giustifica giacenza postale")</f>
        <v xml:space="preserve"> Giustifica giacenza postale</v>
      </c>
      <c r="J27" s="370"/>
      <c r="K27" s="370"/>
      <c r="L27" s="370"/>
      <c r="M27" s="370"/>
      <c r="N27" s="370"/>
      <c r="O27" s="127">
        <f>O25-O26</f>
        <v>253729.09000000008</v>
      </c>
      <c r="P27" s="127" t="s">
        <v>162</v>
      </c>
      <c r="Q27" s="127"/>
      <c r="R27" s="127"/>
      <c r="S27" s="127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4:40" ht="37.5" customHeight="1" thickBot="1" x14ac:dyDescent="0.4">
      <c r="D28" s="35" t="s">
        <v>206</v>
      </c>
      <c r="E28" s="31">
        <v>98344.25</v>
      </c>
      <c r="F28" s="36">
        <v>35786.199999999997</v>
      </c>
      <c r="G28" s="364"/>
      <c r="H28" s="365"/>
      <c r="I28" s="137" t="s">
        <v>182</v>
      </c>
      <c r="J28" s="358" t="s">
        <v>7</v>
      </c>
      <c r="K28" s="358"/>
      <c r="L28" s="358"/>
      <c r="M28" s="359"/>
      <c r="N28" s="359"/>
      <c r="O28" s="127">
        <f>F60</f>
        <v>253729.09</v>
      </c>
      <c r="P28" s="127" t="s">
        <v>162</v>
      </c>
      <c r="Q28" s="127"/>
      <c r="R28" s="127"/>
      <c r="S28" s="127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</row>
    <row r="29" spans="4:40" ht="37.5" customHeight="1" thickBot="1" x14ac:dyDescent="0.4">
      <c r="D29" s="35" t="s">
        <v>207</v>
      </c>
      <c r="E29" s="36">
        <v>25757.66</v>
      </c>
      <c r="F29" s="36">
        <v>15426.91</v>
      </c>
      <c r="G29" s="366"/>
      <c r="H29" s="367"/>
      <c r="I29" s="137"/>
      <c r="J29" s="139"/>
      <c r="K29" s="139"/>
      <c r="L29" s="139"/>
      <c r="M29" s="140"/>
      <c r="N29" s="140"/>
      <c r="O29" s="127"/>
      <c r="P29" s="127"/>
      <c r="Q29" s="127"/>
      <c r="R29" s="127"/>
      <c r="S29" s="127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spans="4:40" ht="37.5" customHeight="1" thickBot="1" x14ac:dyDescent="0.4">
      <c r="D30" s="35" t="s">
        <v>208</v>
      </c>
      <c r="E30" s="36">
        <v>412855.63</v>
      </c>
      <c r="F30" s="36">
        <v>220713.29</v>
      </c>
      <c r="G30" s="366"/>
      <c r="H30" s="367"/>
      <c r="I30" s="137"/>
      <c r="J30" s="139"/>
      <c r="K30" s="139"/>
      <c r="L30" s="139"/>
      <c r="M30" s="140"/>
      <c r="N30" s="140"/>
      <c r="O30" s="127"/>
      <c r="P30" s="127"/>
      <c r="Q30" s="127"/>
      <c r="R30" s="127"/>
      <c r="S30" s="127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4:40" ht="37.5" customHeight="1" thickBot="1" x14ac:dyDescent="0.4">
      <c r="D31" s="35" t="s">
        <v>209</v>
      </c>
      <c r="E31" s="36">
        <v>0</v>
      </c>
      <c r="F31" s="36">
        <v>0</v>
      </c>
      <c r="G31" s="366"/>
      <c r="H31" s="367"/>
      <c r="I31" s="137"/>
      <c r="J31" s="139"/>
      <c r="K31" s="139"/>
      <c r="L31" s="139"/>
      <c r="M31" s="140"/>
      <c r="N31" s="140"/>
      <c r="O31" s="127"/>
      <c r="P31" s="127"/>
      <c r="Q31" s="127"/>
      <c r="R31" s="127"/>
      <c r="S31" s="127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4:40" ht="37.5" customHeight="1" thickBot="1" x14ac:dyDescent="0.4">
      <c r="D32" s="35" t="s">
        <v>210</v>
      </c>
      <c r="E32" s="36">
        <v>9218.5</v>
      </c>
      <c r="F32" s="36">
        <v>8904.26</v>
      </c>
      <c r="G32" s="366"/>
      <c r="H32" s="367"/>
      <c r="I32" s="137"/>
      <c r="J32" s="139"/>
      <c r="K32" s="139"/>
      <c r="L32" s="139"/>
      <c r="M32" s="140"/>
      <c r="N32" s="140"/>
      <c r="O32" s="127"/>
      <c r="P32" s="127"/>
      <c r="Q32" s="127"/>
      <c r="R32" s="127"/>
      <c r="S32" s="127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</row>
    <row r="33" spans="4:40" ht="37.5" customHeight="1" thickBot="1" x14ac:dyDescent="0.4">
      <c r="D33" s="35" t="s">
        <v>211</v>
      </c>
      <c r="E33" s="36">
        <v>6687.87</v>
      </c>
      <c r="F33" s="36">
        <v>100</v>
      </c>
      <c r="G33" s="366"/>
      <c r="H33" s="367"/>
      <c r="I33" s="137"/>
      <c r="J33" s="139"/>
      <c r="K33" s="139"/>
      <c r="L33" s="139"/>
      <c r="M33" s="140"/>
      <c r="N33" s="140"/>
      <c r="O33" s="127"/>
      <c r="P33" s="127"/>
      <c r="Q33" s="127"/>
      <c r="R33" s="127"/>
      <c r="S33" s="127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</row>
    <row r="34" spans="4:40" ht="60" customHeight="1" thickBot="1" x14ac:dyDescent="0.4">
      <c r="D34" s="35" t="s">
        <v>212</v>
      </c>
      <c r="E34" s="36">
        <v>11639.05</v>
      </c>
      <c r="F34" s="36">
        <v>0</v>
      </c>
      <c r="G34" s="366"/>
      <c r="H34" s="367"/>
      <c r="I34" s="137"/>
      <c r="J34" s="139"/>
      <c r="K34" s="139"/>
      <c r="L34" s="139"/>
      <c r="M34" s="140"/>
      <c r="N34" s="140"/>
      <c r="O34" s="127"/>
      <c r="P34" s="127"/>
      <c r="Q34" s="127"/>
      <c r="R34" s="127"/>
      <c r="S34" s="127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spans="4:40" ht="49.5" customHeight="1" thickBot="1" x14ac:dyDescent="0.4">
      <c r="D35" s="35" t="s">
        <v>213</v>
      </c>
      <c r="E35" s="36">
        <v>72849.289999999994</v>
      </c>
      <c r="F35" s="36">
        <v>48909.53</v>
      </c>
      <c r="G35" s="366"/>
      <c r="H35" s="367"/>
      <c r="I35" s="137"/>
      <c r="J35" s="139"/>
      <c r="K35" s="139"/>
      <c r="L35" s="139"/>
      <c r="M35" s="140"/>
      <c r="N35" s="140"/>
      <c r="O35" s="127"/>
      <c r="P35" s="127"/>
      <c r="Q35" s="127"/>
      <c r="R35" s="127"/>
      <c r="S35" s="127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</row>
    <row r="36" spans="4:40" ht="50.25" customHeight="1" thickBot="1" x14ac:dyDescent="0.4">
      <c r="D36" s="35" t="s">
        <v>214</v>
      </c>
      <c r="E36" s="36">
        <v>0</v>
      </c>
      <c r="F36" s="36">
        <v>0</v>
      </c>
      <c r="G36" s="366"/>
      <c r="H36" s="367"/>
      <c r="I36" s="137"/>
      <c r="J36" s="139"/>
      <c r="K36" s="139"/>
      <c r="L36" s="139"/>
      <c r="M36" s="140"/>
      <c r="N36" s="140"/>
      <c r="O36" s="127"/>
      <c r="P36" s="127"/>
      <c r="Q36" s="127"/>
      <c r="R36" s="127"/>
      <c r="S36" s="127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</row>
    <row r="37" spans="4:40" ht="52.5" customHeight="1" thickBot="1" x14ac:dyDescent="0.4">
      <c r="D37" s="35" t="s">
        <v>215</v>
      </c>
      <c r="E37" s="36">
        <v>16382.52</v>
      </c>
      <c r="F37" s="36">
        <v>10780.46</v>
      </c>
      <c r="G37" s="368"/>
      <c r="H37" s="369"/>
      <c r="I37" s="137"/>
      <c r="J37" s="139"/>
      <c r="K37" s="139"/>
      <c r="L37" s="139"/>
      <c r="M37" s="140"/>
      <c r="N37" s="140"/>
      <c r="O37" s="127"/>
      <c r="P37" s="127"/>
      <c r="Q37" s="127"/>
      <c r="R37" s="127"/>
      <c r="S37" s="127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</row>
    <row r="38" spans="4:40" ht="39.75" customHeight="1" thickBot="1" x14ac:dyDescent="0.35">
      <c r="D38" s="35" t="s">
        <v>216</v>
      </c>
      <c r="E38" s="37">
        <v>0</v>
      </c>
      <c r="F38" s="37">
        <v>0</v>
      </c>
      <c r="G38" s="371" t="str">
        <f>O41</f>
        <v>CRTL 16 congruente !</v>
      </c>
      <c r="H38" s="372"/>
      <c r="I38" s="127">
        <f>G77-G70</f>
        <v>229365.32</v>
      </c>
      <c r="J38" s="127" t="s">
        <v>141</v>
      </c>
      <c r="K38" s="127"/>
      <c r="L38" s="127"/>
      <c r="M38" s="127"/>
      <c r="N38" s="127"/>
      <c r="O38" s="128">
        <f>I38</f>
        <v>229365.32</v>
      </c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</row>
    <row r="39" spans="4:40" ht="39.75" customHeight="1" thickBot="1" x14ac:dyDescent="0.35">
      <c r="D39" s="35" t="s">
        <v>217</v>
      </c>
      <c r="E39" s="37">
        <v>0</v>
      </c>
      <c r="F39" s="37">
        <v>0</v>
      </c>
      <c r="G39" s="373"/>
      <c r="H39" s="374"/>
      <c r="I39" s="127"/>
      <c r="J39" s="127"/>
      <c r="K39" s="127"/>
      <c r="L39" s="127"/>
      <c r="M39" s="127"/>
      <c r="N39" s="127"/>
      <c r="O39" s="128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</row>
    <row r="40" spans="4:40" ht="29.25" customHeight="1" thickBot="1" x14ac:dyDescent="0.35">
      <c r="D40" s="35" t="s">
        <v>11</v>
      </c>
      <c r="E40" s="32">
        <v>0</v>
      </c>
      <c r="F40" s="37">
        <v>0</v>
      </c>
      <c r="G40" s="373"/>
      <c r="H40" s="374"/>
      <c r="I40" s="127">
        <f>H64</f>
        <v>316256.88</v>
      </c>
      <c r="J40" s="127" t="s">
        <v>142</v>
      </c>
      <c r="K40" s="127"/>
      <c r="L40" s="127"/>
      <c r="M40" s="127"/>
      <c r="N40" s="127"/>
      <c r="O40" s="128">
        <f>H64</f>
        <v>316256.88</v>
      </c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</row>
    <row r="41" spans="4:40" ht="27" customHeight="1" thickBot="1" x14ac:dyDescent="0.45">
      <c r="D41" s="35" t="s">
        <v>12</v>
      </c>
      <c r="E41" s="32">
        <v>326.66000000000003</v>
      </c>
      <c r="F41" s="94"/>
      <c r="G41" s="375"/>
      <c r="H41" s="376"/>
      <c r="I41" s="350" t="str">
        <f>IF(I43=I44,"CTRL 12-13 congruenti!","CTRL 12-13 incongruenti!")</f>
        <v>CTRL 12-13 congruenti!</v>
      </c>
      <c r="J41" s="351"/>
      <c r="K41" s="351"/>
      <c r="L41" s="351"/>
      <c r="M41" s="351"/>
      <c r="N41" s="351"/>
      <c r="O41" s="350" t="str">
        <f>IF(H64=O46,"CRTL 16 congruente !","CTRL 16 incongruentE !")</f>
        <v>CRTL 16 congruente !</v>
      </c>
      <c r="P41" s="351"/>
      <c r="Q41" s="351"/>
      <c r="R41" s="351"/>
      <c r="S41" s="351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  <row r="42" spans="4:40" ht="30" customHeight="1" thickBot="1" x14ac:dyDescent="0.35">
      <c r="D42" s="35" t="s">
        <v>13</v>
      </c>
      <c r="E42" s="32">
        <v>0</v>
      </c>
      <c r="F42" s="94"/>
      <c r="G42" s="352" t="str">
        <f>I27</f>
        <v xml:space="preserve"> Giustifica giacenza postale</v>
      </c>
      <c r="H42" s="353"/>
      <c r="I42" s="126" t="s">
        <v>158</v>
      </c>
      <c r="J42" s="358" t="s">
        <v>7</v>
      </c>
      <c r="K42" s="358"/>
      <c r="L42" s="358"/>
      <c r="M42" s="359"/>
      <c r="N42" s="359"/>
      <c r="O42" s="126" t="s">
        <v>163</v>
      </c>
      <c r="P42" s="358" t="s">
        <v>7</v>
      </c>
      <c r="Q42" s="358"/>
      <c r="R42" s="359"/>
      <c r="S42" s="359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</row>
    <row r="43" spans="4:40" ht="24" customHeight="1" thickBot="1" x14ac:dyDescent="0.35">
      <c r="D43" s="38" t="s">
        <v>14</v>
      </c>
      <c r="E43" s="114">
        <f>SUM(E28:E42)</f>
        <v>654061.43000000017</v>
      </c>
      <c r="F43" s="95">
        <f>SUM(F28:F40)</f>
        <v>340620.65000000008</v>
      </c>
      <c r="G43" s="354"/>
      <c r="H43" s="355"/>
      <c r="I43" s="127">
        <f>M98</f>
        <v>653734.77000000014</v>
      </c>
      <c r="J43" s="127" t="s">
        <v>186</v>
      </c>
      <c r="K43" s="127"/>
      <c r="L43" s="127"/>
      <c r="M43" s="127"/>
      <c r="N43" s="127"/>
      <c r="O43" s="127">
        <f>ROUND((E28+E29+E30+E31+E32+E33+E34+E35+E36+E37+E38+E41-F43),2)</f>
        <v>313440.78000000003</v>
      </c>
      <c r="P43" s="127" t="s">
        <v>166</v>
      </c>
      <c r="Q43" s="127"/>
      <c r="R43" s="127"/>
      <c r="S43" s="127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</row>
    <row r="44" spans="4:40" ht="31.5" customHeight="1" thickBot="1" x14ac:dyDescent="0.35">
      <c r="D44" s="35" t="s">
        <v>15</v>
      </c>
      <c r="E44" s="91">
        <v>0</v>
      </c>
      <c r="F44" s="96">
        <f>IF(F22&gt;F43,F22-F43,0)</f>
        <v>0</v>
      </c>
      <c r="G44" s="354"/>
      <c r="H44" s="355"/>
      <c r="I44" s="127">
        <f>ROUND((E43-E42-E41),2)</f>
        <v>653734.77</v>
      </c>
      <c r="J44" s="127" t="s">
        <v>185</v>
      </c>
      <c r="K44" s="127"/>
      <c r="L44" s="127"/>
      <c r="M44" s="127"/>
      <c r="N44" s="127"/>
      <c r="O44" s="127">
        <f>E42</f>
        <v>0</v>
      </c>
      <c r="P44" s="127" t="s">
        <v>167</v>
      </c>
      <c r="Q44" s="127"/>
      <c r="R44" s="127"/>
      <c r="S44" s="127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</row>
    <row r="45" spans="4:40" ht="42" customHeight="1" thickBot="1" x14ac:dyDescent="0.35">
      <c r="D45" s="108" t="s">
        <v>16</v>
      </c>
      <c r="E45" s="109">
        <f>SUM(E43:E44)</f>
        <v>654061.43000000017</v>
      </c>
      <c r="F45" s="129">
        <f>SUM(F43:F44)</f>
        <v>340620.65000000008</v>
      </c>
      <c r="G45" s="356"/>
      <c r="H45" s="357"/>
      <c r="I45" s="125"/>
      <c r="J45" s="127"/>
      <c r="K45" s="127"/>
      <c r="L45" s="127"/>
      <c r="M45" s="127"/>
      <c r="N45" s="127"/>
      <c r="O45" s="127">
        <f>I54-I50</f>
        <v>2816.1</v>
      </c>
      <c r="P45" s="360" t="s">
        <v>165</v>
      </c>
      <c r="Q45" s="361"/>
      <c r="R45" s="360"/>
      <c r="S45" s="360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</row>
    <row r="46" spans="4:40" ht="19.5" customHeight="1" thickBot="1" x14ac:dyDescent="0.3">
      <c r="D46" s="29"/>
      <c r="E46" s="29"/>
      <c r="F46" s="29"/>
      <c r="G46" s="29"/>
      <c r="H46" s="29"/>
      <c r="I46" s="125"/>
      <c r="J46" s="125"/>
      <c r="K46" s="125"/>
      <c r="L46" s="125"/>
      <c r="M46" s="125"/>
      <c r="N46" s="125"/>
      <c r="O46" s="127">
        <f>ROUND((O43+O44+O45),2)</f>
        <v>316256.88</v>
      </c>
      <c r="P46" s="127" t="s">
        <v>183</v>
      </c>
      <c r="Q46" s="127"/>
      <c r="R46" s="127"/>
      <c r="S46" s="127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</row>
    <row r="47" spans="4:40" ht="21" thickBot="1" x14ac:dyDescent="0.35">
      <c r="D47" s="115" t="s">
        <v>17</v>
      </c>
      <c r="E47" s="39"/>
      <c r="F47" s="39"/>
      <c r="G47" s="39"/>
      <c r="H47" s="39"/>
      <c r="I47" s="138"/>
      <c r="J47" s="138"/>
      <c r="K47" s="125"/>
      <c r="L47" s="125"/>
      <c r="M47" s="125"/>
      <c r="N47" s="125"/>
      <c r="O47" s="127">
        <f>H64</f>
        <v>316256.88</v>
      </c>
      <c r="P47" s="127" t="s">
        <v>183</v>
      </c>
      <c r="Q47" s="127"/>
      <c r="R47" s="127"/>
      <c r="S47" s="127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</row>
    <row r="48" spans="4:40" x14ac:dyDescent="0.2">
      <c r="D48" s="343"/>
      <c r="E48" s="345" t="s">
        <v>18</v>
      </c>
      <c r="F48" s="346" t="s">
        <v>19</v>
      </c>
      <c r="G48" s="347" t="s">
        <v>20</v>
      </c>
      <c r="H48" s="348" t="s">
        <v>21</v>
      </c>
      <c r="I48" s="325" t="s">
        <v>76</v>
      </c>
      <c r="J48" s="327" t="s">
        <v>22</v>
      </c>
      <c r="K48" s="29"/>
      <c r="L48" s="29"/>
      <c r="M48" s="29"/>
      <c r="N48" s="29"/>
      <c r="O48" s="29"/>
      <c r="P48" s="29"/>
      <c r="Q48" s="29"/>
      <c r="R48" s="29"/>
      <c r="S48" s="29"/>
    </row>
    <row r="49" spans="4:19" ht="48.75" customHeight="1" thickBot="1" x14ac:dyDescent="0.25">
      <c r="D49" s="344"/>
      <c r="E49" s="335"/>
      <c r="F49" s="337"/>
      <c r="G49" s="339"/>
      <c r="H49" s="349"/>
      <c r="I49" s="326"/>
      <c r="J49" s="328"/>
      <c r="K49" s="29"/>
      <c r="L49" s="29"/>
      <c r="M49" s="29"/>
      <c r="N49" s="29"/>
      <c r="O49" s="29"/>
      <c r="P49" s="29"/>
      <c r="Q49" s="29"/>
      <c r="R49" s="29"/>
      <c r="S49" s="29"/>
    </row>
    <row r="50" spans="4:19" ht="21" thickBot="1" x14ac:dyDescent="0.25">
      <c r="D50" s="116" t="s">
        <v>23</v>
      </c>
      <c r="E50" s="41">
        <v>240013.91</v>
      </c>
      <c r="F50" s="42">
        <v>114897.7</v>
      </c>
      <c r="G50" s="97">
        <f>E50-F50</f>
        <v>125116.21</v>
      </c>
      <c r="H50" s="98">
        <f>F62</f>
        <v>100000</v>
      </c>
      <c r="I50" s="43">
        <v>0</v>
      </c>
      <c r="J50" s="99">
        <f>G50+H50-I50</f>
        <v>225116.21000000002</v>
      </c>
      <c r="K50" s="29"/>
      <c r="L50" s="29"/>
      <c r="M50" s="29"/>
      <c r="N50" s="29"/>
      <c r="O50" s="29"/>
      <c r="P50" s="29"/>
      <c r="Q50" s="29"/>
      <c r="R50" s="29"/>
      <c r="S50" s="29"/>
    </row>
    <row r="51" spans="4:19" ht="21" thickBot="1" x14ac:dyDescent="0.35">
      <c r="D51" s="329"/>
      <c r="E51" s="330"/>
      <c r="F51" s="330"/>
      <c r="G51" s="330"/>
      <c r="H51" s="330"/>
      <c r="I51" s="331"/>
      <c r="J51" s="44"/>
      <c r="K51" s="29"/>
      <c r="L51" s="29"/>
      <c r="M51" s="29"/>
      <c r="N51" s="29"/>
      <c r="O51" s="29"/>
      <c r="P51" s="29"/>
      <c r="Q51" s="29"/>
      <c r="R51" s="29"/>
      <c r="S51" s="29"/>
    </row>
    <row r="52" spans="4:19" ht="12.75" customHeight="1" x14ac:dyDescent="0.2">
      <c r="D52" s="332"/>
      <c r="E52" s="334" t="s">
        <v>18</v>
      </c>
      <c r="F52" s="336" t="s">
        <v>24</v>
      </c>
      <c r="G52" s="338" t="s">
        <v>25</v>
      </c>
      <c r="H52" s="340" t="s">
        <v>21</v>
      </c>
      <c r="I52" s="340" t="s">
        <v>76</v>
      </c>
      <c r="J52" s="342" t="s">
        <v>22</v>
      </c>
      <c r="K52" s="29"/>
      <c r="L52" s="29"/>
      <c r="M52" s="29"/>
      <c r="N52" s="29"/>
      <c r="O52" s="29"/>
      <c r="P52" s="29"/>
      <c r="Q52" s="29"/>
      <c r="R52" s="29"/>
      <c r="S52" s="29"/>
    </row>
    <row r="53" spans="4:19" ht="31.5" customHeight="1" thickBot="1" x14ac:dyDescent="0.25">
      <c r="D53" s="333"/>
      <c r="E53" s="335"/>
      <c r="F53" s="337"/>
      <c r="G53" s="339"/>
      <c r="H53" s="341"/>
      <c r="I53" s="341"/>
      <c r="J53" s="337"/>
      <c r="K53" s="29"/>
      <c r="L53" s="29"/>
      <c r="M53" s="29"/>
      <c r="N53" s="29"/>
      <c r="O53" s="29"/>
      <c r="P53" s="29"/>
      <c r="Q53" s="29"/>
      <c r="R53" s="29"/>
      <c r="S53" s="29"/>
    </row>
    <row r="54" spans="4:19" ht="21" thickBot="1" x14ac:dyDescent="0.25">
      <c r="D54" s="117" t="s">
        <v>26</v>
      </c>
      <c r="E54" s="45">
        <v>35056.050000000003</v>
      </c>
      <c r="F54" s="46">
        <v>32239.95</v>
      </c>
      <c r="G54" s="101">
        <f>E54-F54</f>
        <v>2816.1000000000022</v>
      </c>
      <c r="H54" s="100">
        <f>F63</f>
        <v>86891.56</v>
      </c>
      <c r="I54" s="47">
        <v>2816.1</v>
      </c>
      <c r="J54" s="100">
        <f>G54+H54-I54</f>
        <v>86891.56</v>
      </c>
      <c r="K54" s="29"/>
      <c r="L54" s="29"/>
      <c r="M54" s="29"/>
      <c r="N54" s="29"/>
      <c r="O54" s="29"/>
      <c r="P54" s="29"/>
      <c r="Q54" s="29"/>
      <c r="R54" s="29"/>
      <c r="S54" s="29"/>
    </row>
    <row r="55" spans="4:19" ht="13.5" thickBot="1" x14ac:dyDescent="0.25"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4:19" ht="21" thickBot="1" x14ac:dyDescent="0.35">
      <c r="D56" s="60" t="s">
        <v>27</v>
      </c>
      <c r="E56" s="61"/>
      <c r="F56" s="39"/>
      <c r="G56" s="39"/>
      <c r="H56" s="39"/>
      <c r="I56" s="29"/>
      <c r="J56" s="29"/>
      <c r="K56" s="29"/>
      <c r="L56" s="29"/>
      <c r="M56" s="29"/>
      <c r="N56" s="29"/>
      <c r="O56" s="29"/>
    </row>
    <row r="57" spans="4:19" ht="41.25" thickBot="1" x14ac:dyDescent="0.25">
      <c r="D57" s="35" t="s">
        <v>28</v>
      </c>
      <c r="E57" s="48"/>
      <c r="F57" s="49"/>
      <c r="G57" s="49"/>
      <c r="H57" s="50">
        <v>261801.09</v>
      </c>
      <c r="I57" s="28"/>
      <c r="J57" s="29"/>
      <c r="K57" s="29"/>
      <c r="L57" s="29"/>
      <c r="M57" s="29"/>
      <c r="N57" s="29"/>
      <c r="O57" s="29"/>
    </row>
    <row r="58" spans="4:19" ht="41.25" thickBot="1" x14ac:dyDescent="0.25">
      <c r="D58" s="35"/>
      <c r="E58" s="40" t="s">
        <v>29</v>
      </c>
      <c r="F58" s="40" t="s">
        <v>30</v>
      </c>
      <c r="G58" s="51" t="s">
        <v>31</v>
      </c>
      <c r="H58" s="313"/>
      <c r="I58" s="29"/>
      <c r="J58" s="28"/>
      <c r="K58" s="29"/>
      <c r="L58" s="29"/>
      <c r="M58" s="29"/>
      <c r="N58" s="29"/>
      <c r="O58" s="29"/>
    </row>
    <row r="59" spans="4:19" ht="21" thickBot="1" x14ac:dyDescent="0.25">
      <c r="D59" s="35" t="s">
        <v>32</v>
      </c>
      <c r="E59" s="102">
        <f>F50</f>
        <v>114897.7</v>
      </c>
      <c r="F59" s="52">
        <v>87302.48</v>
      </c>
      <c r="G59" s="102">
        <f>(E59+F59)</f>
        <v>202200.18</v>
      </c>
      <c r="H59" s="314"/>
      <c r="I59" s="29"/>
      <c r="J59" s="29"/>
      <c r="K59" s="29"/>
      <c r="L59" s="29"/>
      <c r="M59" s="29"/>
      <c r="N59" s="29"/>
      <c r="O59" s="29"/>
    </row>
    <row r="60" spans="4:19" ht="21" thickBot="1" x14ac:dyDescent="0.25">
      <c r="D60" s="35" t="s">
        <v>33</v>
      </c>
      <c r="E60" s="102">
        <f>F54</f>
        <v>32239.95</v>
      </c>
      <c r="F60" s="52">
        <v>253729.09</v>
      </c>
      <c r="G60" s="102">
        <f>E60+F60</f>
        <v>285969.03999999998</v>
      </c>
      <c r="H60" s="315"/>
      <c r="I60" s="29"/>
      <c r="J60" s="29"/>
      <c r="K60" s="29"/>
      <c r="L60" s="29"/>
      <c r="M60" s="29"/>
      <c r="N60" s="29"/>
      <c r="O60" s="29"/>
    </row>
    <row r="61" spans="4:19" ht="41.25" thickBot="1" x14ac:dyDescent="0.25">
      <c r="D61" s="35" t="s">
        <v>34</v>
      </c>
      <c r="E61" s="316"/>
      <c r="F61" s="317"/>
      <c r="G61" s="318"/>
      <c r="H61" s="103">
        <f>ROUND((G59-G60+H57),2)</f>
        <v>178032.23</v>
      </c>
      <c r="I61" s="29"/>
      <c r="J61" s="29"/>
      <c r="K61" s="29"/>
      <c r="L61" s="29"/>
      <c r="M61" s="29"/>
      <c r="N61" s="29"/>
      <c r="O61" s="29"/>
    </row>
    <row r="62" spans="4:19" ht="21" thickBot="1" x14ac:dyDescent="0.25">
      <c r="D62" s="35" t="s">
        <v>23</v>
      </c>
      <c r="E62" s="102">
        <f>G50-I50</f>
        <v>125116.21</v>
      </c>
      <c r="F62" s="52">
        <v>100000</v>
      </c>
      <c r="G62" s="313"/>
      <c r="H62" s="102">
        <f>SUM(E62:F62)</f>
        <v>225116.21000000002</v>
      </c>
      <c r="I62" s="29"/>
      <c r="J62" s="29"/>
      <c r="K62" s="29"/>
      <c r="L62" s="29"/>
      <c r="M62" s="29"/>
      <c r="N62" s="29"/>
      <c r="O62" s="29"/>
    </row>
    <row r="63" spans="4:19" ht="21" thickBot="1" x14ac:dyDescent="0.25">
      <c r="D63" s="35" t="s">
        <v>26</v>
      </c>
      <c r="E63" s="102">
        <f>G54-I54</f>
        <v>0</v>
      </c>
      <c r="F63" s="52">
        <v>86891.56</v>
      </c>
      <c r="G63" s="314"/>
      <c r="H63" s="102">
        <f>SUM(E63:F63)</f>
        <v>86891.56</v>
      </c>
      <c r="I63" s="29"/>
      <c r="J63" s="29"/>
      <c r="K63" s="29"/>
      <c r="L63" s="29"/>
      <c r="M63" s="29"/>
      <c r="N63" s="29"/>
      <c r="O63" s="29"/>
    </row>
    <row r="64" spans="4:19" ht="41.25" thickBot="1" x14ac:dyDescent="0.4">
      <c r="D64" s="35" t="s">
        <v>35</v>
      </c>
      <c r="E64" s="319"/>
      <c r="F64" s="320"/>
      <c r="G64" s="315"/>
      <c r="H64" s="104">
        <f>H61+(H62-H63)</f>
        <v>316256.88</v>
      </c>
      <c r="I64" s="29"/>
      <c r="J64" s="121" t="s">
        <v>192</v>
      </c>
      <c r="K64" s="29"/>
      <c r="L64" s="29"/>
      <c r="M64" s="29"/>
      <c r="N64" s="29"/>
      <c r="O64" s="29"/>
    </row>
    <row r="65" spans="4:15" x14ac:dyDescent="0.2"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4:15" ht="21" thickBot="1" x14ac:dyDescent="0.35">
      <c r="D66" s="53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4:15" ht="21" thickBot="1" x14ac:dyDescent="0.35">
      <c r="D67" s="60" t="s">
        <v>36</v>
      </c>
      <c r="E67" s="54">
        <v>0</v>
      </c>
      <c r="F67" s="321" t="s">
        <v>189</v>
      </c>
      <c r="G67" s="322"/>
      <c r="H67" s="29"/>
      <c r="I67" s="29"/>
      <c r="J67" s="29"/>
      <c r="K67" s="29"/>
      <c r="L67" s="29"/>
      <c r="M67" s="29"/>
      <c r="N67" s="29"/>
      <c r="O67" s="29"/>
    </row>
    <row r="68" spans="4:15" ht="41.25" thickBot="1" x14ac:dyDescent="0.25">
      <c r="D68" s="62"/>
      <c r="E68" s="40" t="s">
        <v>37</v>
      </c>
      <c r="F68" s="40" t="s">
        <v>38</v>
      </c>
      <c r="G68" s="40" t="s">
        <v>39</v>
      </c>
      <c r="H68" s="29"/>
      <c r="I68" s="29"/>
      <c r="J68" s="29"/>
      <c r="K68" s="29"/>
      <c r="L68" s="29"/>
      <c r="M68" s="29"/>
      <c r="N68" s="29"/>
      <c r="O68" s="29"/>
    </row>
    <row r="69" spans="4:15" ht="24" thickBot="1" x14ac:dyDescent="0.4">
      <c r="D69" s="35"/>
      <c r="E69" s="118"/>
      <c r="F69" s="118"/>
      <c r="G69" s="118"/>
      <c r="H69" s="29"/>
      <c r="I69" s="136" t="s">
        <v>234</v>
      </c>
      <c r="J69" s="136"/>
      <c r="K69" s="136"/>
      <c r="L69" s="29"/>
      <c r="M69" s="29"/>
      <c r="N69" s="29"/>
      <c r="O69" s="29"/>
    </row>
    <row r="70" spans="4:15" ht="24" thickBot="1" x14ac:dyDescent="0.4">
      <c r="D70" s="35" t="s">
        <v>40</v>
      </c>
      <c r="E70" s="52">
        <v>153072.71</v>
      </c>
      <c r="F70" s="52">
        <v>138116.87</v>
      </c>
      <c r="G70" s="102">
        <f>E70+F70</f>
        <v>291189.57999999996</v>
      </c>
      <c r="H70" s="29"/>
      <c r="I70" s="136" t="s">
        <v>232</v>
      </c>
      <c r="J70" s="136"/>
      <c r="K70" s="136"/>
      <c r="L70" s="29"/>
      <c r="M70" s="29"/>
      <c r="N70" s="29"/>
      <c r="O70" s="29"/>
    </row>
    <row r="71" spans="4:15" ht="24" thickBot="1" x14ac:dyDescent="0.4">
      <c r="D71" s="35" t="s">
        <v>41</v>
      </c>
      <c r="E71" s="52">
        <v>501815</v>
      </c>
      <c r="F71" s="103">
        <f>G71-E71</f>
        <v>-98666.559999999939</v>
      </c>
      <c r="G71" s="102">
        <f>J50+H61+E67</f>
        <v>403148.44000000006</v>
      </c>
      <c r="H71" s="29"/>
      <c r="I71" s="136" t="s">
        <v>233</v>
      </c>
      <c r="J71" s="136"/>
      <c r="K71" s="136"/>
      <c r="L71" s="29"/>
      <c r="M71" s="29"/>
      <c r="N71" s="29"/>
      <c r="O71" s="29"/>
    </row>
    <row r="72" spans="4:15" ht="21" thickBot="1" x14ac:dyDescent="0.25">
      <c r="D72" s="35" t="s">
        <v>42</v>
      </c>
      <c r="E72" s="102">
        <f>SUM(E70:E71)</f>
        <v>654887.71</v>
      </c>
      <c r="F72" s="102">
        <f>SUM(F70:F71)</f>
        <v>39450.310000000056</v>
      </c>
      <c r="G72" s="102">
        <f>E72+F72</f>
        <v>694338.02</v>
      </c>
      <c r="H72" s="29"/>
      <c r="I72" s="29"/>
      <c r="J72" s="29"/>
      <c r="K72" s="29"/>
      <c r="L72" s="29"/>
      <c r="M72" s="29"/>
      <c r="N72" s="29"/>
      <c r="O72" s="29"/>
    </row>
    <row r="73" spans="4:15" ht="21" thickBot="1" x14ac:dyDescent="0.25">
      <c r="D73" s="35" t="s">
        <v>43</v>
      </c>
      <c r="E73" s="52">
        <v>35056.050000000003</v>
      </c>
      <c r="F73" s="52">
        <v>51835.51</v>
      </c>
      <c r="G73" s="102">
        <f>E73+F73</f>
        <v>86891.56</v>
      </c>
      <c r="H73" s="29"/>
      <c r="I73" s="29"/>
      <c r="J73" s="29"/>
      <c r="K73" s="29"/>
      <c r="L73" s="29"/>
      <c r="M73" s="29"/>
      <c r="N73" s="29"/>
      <c r="O73" s="29"/>
    </row>
    <row r="74" spans="4:15" ht="21" thickBot="1" x14ac:dyDescent="0.25">
      <c r="D74" s="35" t="s">
        <v>6</v>
      </c>
      <c r="E74" s="102">
        <f>E72-E73</f>
        <v>619831.65999999992</v>
      </c>
      <c r="F74" s="102">
        <f>F72-F73</f>
        <v>-12385.199999999946</v>
      </c>
      <c r="G74" s="102">
        <f>E74+F74</f>
        <v>607446.46</v>
      </c>
      <c r="H74" s="29"/>
      <c r="I74" s="29"/>
      <c r="J74" s="29"/>
      <c r="K74" s="29"/>
      <c r="L74" s="29"/>
      <c r="M74" s="29"/>
      <c r="N74" s="29"/>
      <c r="O74" s="29"/>
    </row>
    <row r="75" spans="4:15" ht="21" thickBot="1" x14ac:dyDescent="0.25">
      <c r="D75" s="35" t="s">
        <v>44</v>
      </c>
      <c r="E75" s="118"/>
      <c r="F75" s="118"/>
      <c r="G75" s="118"/>
      <c r="H75" s="29"/>
      <c r="I75" s="29"/>
      <c r="J75" s="29"/>
      <c r="K75" s="29"/>
      <c r="L75" s="29"/>
      <c r="M75" s="29"/>
      <c r="N75" s="29"/>
      <c r="O75" s="29"/>
    </row>
    <row r="76" spans="4:15" ht="21" thickBot="1" x14ac:dyDescent="0.25">
      <c r="D76" s="38" t="s">
        <v>45</v>
      </c>
      <c r="E76" s="52">
        <v>35056.050000000003</v>
      </c>
      <c r="F76" s="119">
        <f>G76-E76</f>
        <v>51835.509999999995</v>
      </c>
      <c r="G76" s="119">
        <f>J54</f>
        <v>86891.56</v>
      </c>
      <c r="H76" s="29"/>
      <c r="I76" s="29"/>
      <c r="J76" s="29"/>
      <c r="K76" s="29"/>
      <c r="L76" s="29"/>
      <c r="M76" s="29"/>
      <c r="N76" s="29"/>
      <c r="O76" s="29"/>
    </row>
    <row r="77" spans="4:15" ht="21" thickBot="1" x14ac:dyDescent="0.25">
      <c r="D77" s="35" t="s">
        <v>46</v>
      </c>
      <c r="E77" s="102">
        <f>E74-E76</f>
        <v>584775.60999999987</v>
      </c>
      <c r="F77" s="102">
        <f>F74-F76</f>
        <v>-64220.709999999941</v>
      </c>
      <c r="G77" s="102">
        <f>G74-G76</f>
        <v>520554.89999999997</v>
      </c>
      <c r="H77" s="29"/>
      <c r="I77" s="29"/>
      <c r="J77" s="29"/>
      <c r="K77" s="29"/>
      <c r="L77" s="29"/>
      <c r="M77" s="29"/>
      <c r="N77" s="29"/>
      <c r="O77" s="29"/>
    </row>
    <row r="78" spans="4:15" ht="21" thickBot="1" x14ac:dyDescent="0.25">
      <c r="D78" s="35" t="s">
        <v>6</v>
      </c>
      <c r="E78" s="102">
        <f>SUM(E76:E77)</f>
        <v>619831.65999999992</v>
      </c>
      <c r="F78" s="102">
        <f>SUM(F76:F77)</f>
        <v>-12385.199999999946</v>
      </c>
      <c r="G78" s="102">
        <f>SUM(G76:G77)</f>
        <v>607446.46</v>
      </c>
      <c r="H78" s="28"/>
      <c r="I78" s="29"/>
      <c r="J78" s="29"/>
      <c r="K78" s="29"/>
      <c r="L78" s="29"/>
      <c r="M78" s="29"/>
      <c r="N78" s="29"/>
      <c r="O78" s="29"/>
    </row>
    <row r="79" spans="4:15" x14ac:dyDescent="0.2"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4:15" ht="13.5" thickBot="1" x14ac:dyDescent="0.25"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4:19" ht="21" thickBot="1" x14ac:dyDescent="0.35">
      <c r="D81" s="60" t="s">
        <v>47</v>
      </c>
      <c r="E81" s="323" t="s">
        <v>73</v>
      </c>
      <c r="F81" s="324"/>
      <c r="G81" s="39"/>
      <c r="H81" s="39"/>
      <c r="I81" s="39"/>
      <c r="J81" s="39"/>
      <c r="K81" s="39"/>
      <c r="L81" s="39"/>
      <c r="M81" s="39"/>
      <c r="N81" s="39"/>
      <c r="O81" s="53"/>
    </row>
    <row r="82" spans="4:19" ht="21" thickBot="1" x14ac:dyDescent="0.35"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53"/>
    </row>
    <row r="83" spans="4:19" ht="40.5" x14ac:dyDescent="0.2">
      <c r="D83" s="307"/>
      <c r="E83" s="145" t="s">
        <v>224</v>
      </c>
      <c r="F83" s="307" t="s">
        <v>225</v>
      </c>
      <c r="G83" s="309" t="s">
        <v>226</v>
      </c>
      <c r="H83" s="134" t="s">
        <v>227</v>
      </c>
      <c r="I83" s="145" t="s">
        <v>228</v>
      </c>
      <c r="J83" s="67" t="s">
        <v>229</v>
      </c>
      <c r="K83" s="120" t="s">
        <v>230</v>
      </c>
      <c r="L83" s="120" t="s">
        <v>231</v>
      </c>
      <c r="M83" s="311" t="s">
        <v>74</v>
      </c>
      <c r="N83" s="307" t="s">
        <v>48</v>
      </c>
      <c r="O83" s="72" t="s">
        <v>49</v>
      </c>
    </row>
    <row r="84" spans="4:19" ht="20.25" x14ac:dyDescent="0.2">
      <c r="D84" s="308"/>
      <c r="E84" s="146"/>
      <c r="F84" s="308"/>
      <c r="G84" s="310"/>
      <c r="H84" s="146"/>
      <c r="I84" s="146"/>
      <c r="J84" s="66"/>
      <c r="K84" s="68"/>
      <c r="L84" s="68"/>
      <c r="M84" s="312"/>
      <c r="N84" s="308"/>
      <c r="O84" s="71" t="s">
        <v>50</v>
      </c>
    </row>
    <row r="85" spans="4:19" ht="21" thickBot="1" x14ac:dyDescent="0.25">
      <c r="D85" s="308"/>
      <c r="E85" s="146"/>
      <c r="F85" s="308"/>
      <c r="G85" s="310"/>
      <c r="H85" s="146"/>
      <c r="I85" s="146"/>
      <c r="J85" s="66"/>
      <c r="K85" s="68"/>
      <c r="L85" s="68"/>
      <c r="M85" s="312"/>
      <c r="N85" s="308"/>
      <c r="O85" s="70"/>
    </row>
    <row r="86" spans="4:19" ht="21" thickBot="1" x14ac:dyDescent="0.25">
      <c r="D86" s="63" t="s">
        <v>51</v>
      </c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9"/>
    </row>
    <row r="87" spans="4:19" ht="21" thickBot="1" x14ac:dyDescent="0.25">
      <c r="D87" s="64" t="s">
        <v>52</v>
      </c>
      <c r="E87" s="52"/>
      <c r="F87" s="52">
        <v>17202.39</v>
      </c>
      <c r="G87" s="52">
        <v>15002.46</v>
      </c>
      <c r="H87" s="52"/>
      <c r="I87" s="52"/>
      <c r="J87" s="52">
        <v>3581.35</v>
      </c>
      <c r="K87" s="52"/>
      <c r="L87" s="52"/>
      <c r="M87" s="52">
        <v>98344.25</v>
      </c>
      <c r="N87" s="65">
        <f>SUM(E87:L87)</f>
        <v>35786.199999999997</v>
      </c>
      <c r="O87" s="55">
        <f t="shared" ref="O87:O97" si="1">N87/M87</f>
        <v>0.36388705999588178</v>
      </c>
    </row>
    <row r="88" spans="4:19" ht="21" thickBot="1" x14ac:dyDescent="0.25">
      <c r="D88" s="64" t="s">
        <v>53</v>
      </c>
      <c r="E88" s="52"/>
      <c r="F88" s="52">
        <v>3096.02</v>
      </c>
      <c r="G88" s="52">
        <v>9899.6200000000008</v>
      </c>
      <c r="H88" s="52"/>
      <c r="I88" s="52">
        <v>574.22</v>
      </c>
      <c r="J88" s="52">
        <v>1857.05</v>
      </c>
      <c r="K88" s="52"/>
      <c r="L88" s="52"/>
      <c r="M88" s="52">
        <v>25757.66</v>
      </c>
      <c r="N88" s="65">
        <f t="shared" ref="N88:N97" si="2">SUM(E88:L88)</f>
        <v>15426.91</v>
      </c>
      <c r="O88" s="55">
        <f t="shared" si="1"/>
        <v>0.59892513528014579</v>
      </c>
    </row>
    <row r="89" spans="4:19" ht="21" thickBot="1" x14ac:dyDescent="0.25">
      <c r="D89" s="64" t="s">
        <v>54</v>
      </c>
      <c r="E89" s="52">
        <v>14292.82</v>
      </c>
      <c r="F89" s="52">
        <v>26128.59</v>
      </c>
      <c r="G89" s="52">
        <v>24347.040000000001</v>
      </c>
      <c r="H89" s="52">
        <v>124841.64</v>
      </c>
      <c r="I89" s="52">
        <v>2250</v>
      </c>
      <c r="J89" s="52">
        <v>28853.200000000001</v>
      </c>
      <c r="K89" s="52"/>
      <c r="L89" s="52"/>
      <c r="M89" s="52">
        <v>412855.63</v>
      </c>
      <c r="N89" s="65">
        <f t="shared" si="2"/>
        <v>220713.29</v>
      </c>
      <c r="O89" s="55">
        <f t="shared" si="1"/>
        <v>0.53460162333259209</v>
      </c>
    </row>
    <row r="90" spans="4:19" ht="21" thickBot="1" x14ac:dyDescent="0.25">
      <c r="D90" s="64" t="s">
        <v>55</v>
      </c>
      <c r="E90" s="52"/>
      <c r="F90" s="52"/>
      <c r="G90" s="52"/>
      <c r="H90" s="52"/>
      <c r="I90" s="52"/>
      <c r="J90" s="52"/>
      <c r="K90" s="52"/>
      <c r="L90" s="52"/>
      <c r="M90" s="52">
        <v>0</v>
      </c>
      <c r="N90" s="65">
        <f t="shared" si="2"/>
        <v>0</v>
      </c>
      <c r="O90" s="55" t="e">
        <f t="shared" si="1"/>
        <v>#DIV/0!</v>
      </c>
      <c r="R90" s="59"/>
    </row>
    <row r="91" spans="4:19" ht="21" thickBot="1" x14ac:dyDescent="0.25">
      <c r="D91" s="64" t="s">
        <v>56</v>
      </c>
      <c r="E91" s="52"/>
      <c r="F91" s="52"/>
      <c r="G91" s="52">
        <v>8664.26</v>
      </c>
      <c r="H91" s="52"/>
      <c r="I91" s="52"/>
      <c r="J91" s="52">
        <v>240</v>
      </c>
      <c r="K91" s="52"/>
      <c r="L91" s="52"/>
      <c r="M91" s="52">
        <v>9218.5</v>
      </c>
      <c r="N91" s="65">
        <f t="shared" si="2"/>
        <v>8904.26</v>
      </c>
      <c r="O91" s="55">
        <f t="shared" si="1"/>
        <v>0.96591202473287419</v>
      </c>
      <c r="R91" s="59"/>
      <c r="S91" s="59"/>
    </row>
    <row r="92" spans="4:19" ht="21" thickBot="1" x14ac:dyDescent="0.25">
      <c r="D92" s="64" t="s">
        <v>191</v>
      </c>
      <c r="E92" s="52"/>
      <c r="F92" s="52"/>
      <c r="G92" s="52"/>
      <c r="H92" s="52"/>
      <c r="I92" s="52">
        <v>100</v>
      </c>
      <c r="J92" s="52"/>
      <c r="K92" s="52"/>
      <c r="L92" s="52"/>
      <c r="M92" s="52">
        <v>6687.87</v>
      </c>
      <c r="N92" s="65">
        <f t="shared" si="2"/>
        <v>100</v>
      </c>
      <c r="O92" s="55">
        <f t="shared" si="1"/>
        <v>1.4952443752644713E-2</v>
      </c>
      <c r="R92" s="59"/>
      <c r="S92" s="59"/>
    </row>
    <row r="93" spans="4:19" ht="21" thickBot="1" x14ac:dyDescent="0.25">
      <c r="D93" s="64" t="s">
        <v>218</v>
      </c>
      <c r="E93" s="135"/>
      <c r="F93" s="135"/>
      <c r="G93" s="135"/>
      <c r="H93" s="135"/>
      <c r="I93" s="135"/>
      <c r="J93" s="135"/>
      <c r="K93" s="135"/>
      <c r="L93" s="135"/>
      <c r="M93" s="135">
        <v>11639.05</v>
      </c>
      <c r="N93" s="65">
        <f t="shared" si="2"/>
        <v>0</v>
      </c>
      <c r="O93" s="55">
        <f t="shared" si="1"/>
        <v>0</v>
      </c>
      <c r="R93" s="59"/>
    </row>
    <row r="94" spans="4:19" ht="21" thickBot="1" x14ac:dyDescent="0.25">
      <c r="D94" s="64" t="s">
        <v>219</v>
      </c>
      <c r="E94" s="135">
        <v>48739.48</v>
      </c>
      <c r="F94" s="135"/>
      <c r="G94" s="135">
        <v>139.38999999999999</v>
      </c>
      <c r="H94" s="135"/>
      <c r="I94" s="135"/>
      <c r="J94" s="135">
        <v>30.66</v>
      </c>
      <c r="K94" s="135"/>
      <c r="L94" s="135"/>
      <c r="M94" s="135">
        <v>72849.289999999994</v>
      </c>
      <c r="N94" s="65">
        <f t="shared" si="2"/>
        <v>48909.530000000006</v>
      </c>
      <c r="O94" s="55">
        <f t="shared" si="1"/>
        <v>0.671379638703411</v>
      </c>
    </row>
    <row r="95" spans="4:19" ht="21" thickBot="1" x14ac:dyDescent="0.25">
      <c r="D95" s="64" t="s">
        <v>220</v>
      </c>
      <c r="E95" s="135"/>
      <c r="F95" s="135"/>
      <c r="G95" s="135"/>
      <c r="H95" s="135"/>
      <c r="I95" s="135"/>
      <c r="J95" s="135"/>
      <c r="K95" s="135"/>
      <c r="L95" s="135"/>
      <c r="M95" s="135">
        <v>0</v>
      </c>
      <c r="N95" s="65">
        <f t="shared" si="2"/>
        <v>0</v>
      </c>
      <c r="O95" s="55" t="e">
        <f t="shared" si="1"/>
        <v>#DIV/0!</v>
      </c>
    </row>
    <row r="96" spans="4:19" ht="21" thickBot="1" x14ac:dyDescent="0.25">
      <c r="D96" s="64" t="s">
        <v>221</v>
      </c>
      <c r="E96" s="135">
        <v>8410.3700000000008</v>
      </c>
      <c r="F96" s="135"/>
      <c r="G96" s="135">
        <v>2370.09</v>
      </c>
      <c r="H96" s="135"/>
      <c r="I96" s="135"/>
      <c r="J96" s="135"/>
      <c r="K96" s="135"/>
      <c r="L96" s="135"/>
      <c r="M96" s="135">
        <v>16382.52</v>
      </c>
      <c r="N96" s="65">
        <f t="shared" si="2"/>
        <v>10780.460000000001</v>
      </c>
      <c r="O96" s="55">
        <f t="shared" si="1"/>
        <v>0.65804650322416824</v>
      </c>
    </row>
    <row r="97" spans="4:15" ht="21" thickBot="1" x14ac:dyDescent="0.25">
      <c r="D97" s="64" t="s">
        <v>222</v>
      </c>
      <c r="E97" s="135">
        <v>0</v>
      </c>
      <c r="F97" s="135">
        <v>0</v>
      </c>
      <c r="G97" s="135">
        <v>0</v>
      </c>
      <c r="H97" s="135">
        <v>0</v>
      </c>
      <c r="I97" s="135">
        <v>0</v>
      </c>
      <c r="J97" s="135">
        <v>0</v>
      </c>
      <c r="K97" s="135">
        <v>0</v>
      </c>
      <c r="L97" s="135">
        <v>0</v>
      </c>
      <c r="M97" s="135">
        <v>0</v>
      </c>
      <c r="N97" s="65">
        <f t="shared" si="2"/>
        <v>0</v>
      </c>
      <c r="O97" s="55" t="e">
        <f t="shared" si="1"/>
        <v>#DIV/0!</v>
      </c>
    </row>
    <row r="98" spans="4:15" ht="21" thickBot="1" x14ac:dyDescent="0.25">
      <c r="D98" s="64" t="s">
        <v>57</v>
      </c>
      <c r="E98" s="73">
        <f t="shared" ref="E98:M98" si="3">SUM(E87:E97)</f>
        <v>71442.67</v>
      </c>
      <c r="F98" s="73">
        <f t="shared" si="3"/>
        <v>46427</v>
      </c>
      <c r="G98" s="73">
        <f t="shared" si="3"/>
        <v>60422.86</v>
      </c>
      <c r="H98" s="73">
        <f t="shared" si="3"/>
        <v>124841.64</v>
      </c>
      <c r="I98" s="73">
        <f t="shared" si="3"/>
        <v>2924.2200000000003</v>
      </c>
      <c r="J98" s="73">
        <f>SUM(J87:J97)</f>
        <v>34562.26</v>
      </c>
      <c r="K98" s="73">
        <f t="shared" si="3"/>
        <v>0</v>
      </c>
      <c r="L98" s="73">
        <f t="shared" si="3"/>
        <v>0</v>
      </c>
      <c r="M98" s="73">
        <f t="shared" si="3"/>
        <v>653734.77000000014</v>
      </c>
      <c r="N98" s="65">
        <f>SUM(E98:L98)</f>
        <v>340620.64999999997</v>
      </c>
      <c r="O98" s="74"/>
    </row>
    <row r="99" spans="4:15" ht="21" thickBot="1" x14ac:dyDescent="0.25">
      <c r="D99" s="64" t="s">
        <v>58</v>
      </c>
      <c r="E99" s="74">
        <f>E98/N98</f>
        <v>0.20974262717189932</v>
      </c>
      <c r="F99" s="74">
        <f>F98/N98</f>
        <v>0.13630119019501608</v>
      </c>
      <c r="G99" s="74">
        <f>G98/N98</f>
        <v>0.17739047823436427</v>
      </c>
      <c r="H99" s="74">
        <f>H98/N98</f>
        <v>0.36651224756925338</v>
      </c>
      <c r="I99" s="74">
        <f>I98/N98</f>
        <v>8.5849756906987307E-3</v>
      </c>
      <c r="J99" s="74">
        <f>J98/N98</f>
        <v>0.10146848113876832</v>
      </c>
      <c r="K99" s="73">
        <f>K98/N98</f>
        <v>0</v>
      </c>
      <c r="L99" s="73"/>
      <c r="M99" s="74">
        <f>SUM(E99:J99)</f>
        <v>1</v>
      </c>
      <c r="N99" s="56"/>
      <c r="O99" s="57"/>
    </row>
    <row r="100" spans="4:15" x14ac:dyDescent="0.2"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3" spans="4:15" x14ac:dyDescent="0.2">
      <c r="H103" s="1"/>
    </row>
  </sheetData>
  <sheetProtection algorithmName="SHA-512" hashValue="e5E30Wh6azq7n8tlvUhp9VE/sZq/Q7POWCMVMrkg2oOlyCfE+pxpLeVD8IomkaEoBaI4wswZVHRWBkOqPb2Zqw==" saltValue="PUN2zd7ZHGbqgpLds960EA==" spinCount="100000" sheet="1" objects="1" scenarios="1"/>
  <mergeCells count="62">
    <mergeCell ref="G7:S7"/>
    <mergeCell ref="D1:H2"/>
    <mergeCell ref="D3:H3"/>
    <mergeCell ref="K3:S3"/>
    <mergeCell ref="D4:N4"/>
    <mergeCell ref="F5:T6"/>
    <mergeCell ref="G8:H8"/>
    <mergeCell ref="I8:N8"/>
    <mergeCell ref="G9:H12"/>
    <mergeCell ref="J9:N9"/>
    <mergeCell ref="P9:S9"/>
    <mergeCell ref="G26:H26"/>
    <mergeCell ref="Z9:AC9"/>
    <mergeCell ref="G13:H14"/>
    <mergeCell ref="J14:N14"/>
    <mergeCell ref="P14:S14"/>
    <mergeCell ref="U14:X14"/>
    <mergeCell ref="G20:H21"/>
    <mergeCell ref="P20:S20"/>
    <mergeCell ref="U9:X9"/>
    <mergeCell ref="G22:H23"/>
    <mergeCell ref="O23:S23"/>
    <mergeCell ref="G24:H25"/>
    <mergeCell ref="J24:N24"/>
    <mergeCell ref="P24:S24"/>
    <mergeCell ref="G27:H37"/>
    <mergeCell ref="I27:N27"/>
    <mergeCell ref="J28:N28"/>
    <mergeCell ref="G38:H40"/>
    <mergeCell ref="G41:H41"/>
    <mergeCell ref="I41:N41"/>
    <mergeCell ref="O41:S41"/>
    <mergeCell ref="G42:H45"/>
    <mergeCell ref="J42:N42"/>
    <mergeCell ref="P42:S42"/>
    <mergeCell ref="P45:S45"/>
    <mergeCell ref="E81:F81"/>
    <mergeCell ref="I48:I49"/>
    <mergeCell ref="J48:J49"/>
    <mergeCell ref="D51:I51"/>
    <mergeCell ref="D52:D53"/>
    <mergeCell ref="E52:E53"/>
    <mergeCell ref="F52:F53"/>
    <mergeCell ref="G52:G53"/>
    <mergeCell ref="H52:H53"/>
    <mergeCell ref="I52:I53"/>
    <mergeCell ref="J52:J53"/>
    <mergeCell ref="D48:D49"/>
    <mergeCell ref="E48:E49"/>
    <mergeCell ref="F48:F49"/>
    <mergeCell ref="G48:G49"/>
    <mergeCell ref="H48:H49"/>
    <mergeCell ref="H58:H60"/>
    <mergeCell ref="E61:G61"/>
    <mergeCell ref="G62:G64"/>
    <mergeCell ref="E64:F64"/>
    <mergeCell ref="F67:G67"/>
    <mergeCell ref="D83:D85"/>
    <mergeCell ref="F83:F85"/>
    <mergeCell ref="G83:G85"/>
    <mergeCell ref="M83:M85"/>
    <mergeCell ref="N83:N85"/>
  </mergeCells>
  <conditionalFormatting sqref="I10:I20 I25:I26 I38:I40 I43:I44 O10:O20 T10:T20 T22 Y10:Y13 O25:O37 O43:O47">
    <cfRule type="expression" dxfId="23" priority="25" stopIfTrue="1">
      <formula>#REF!=""</formula>
    </cfRule>
    <cfRule type="expression" dxfId="22" priority="26" stopIfTrue="1">
      <formula>#REF!=x</formula>
    </cfRule>
  </conditionalFormatting>
  <conditionalFormatting sqref="G9:H12">
    <cfRule type="containsText" dxfId="21" priority="17" stopIfTrue="1" operator="containsText" text="CTRL 9 congruente">
      <formula>NOT(ISERROR(SEARCH("CTRL 9 congruente",G9)))</formula>
    </cfRule>
    <cfRule type="cellIs" dxfId="20" priority="18" stopIfTrue="1" operator="equal">
      <formula>$G$8</formula>
    </cfRule>
    <cfRule type="containsText" dxfId="19" priority="24" stopIfTrue="1" operator="containsText" text="CTRL 9 congruente">
      <formula>NOT(ISERROR(SEARCH("CTRL 9 congruente",G9)))</formula>
    </cfRule>
  </conditionalFormatting>
  <conditionalFormatting sqref="G20:H21">
    <cfRule type="containsText" dxfId="18" priority="8" stopIfTrue="1" operator="containsText" text="inc">
      <formula>NOT(ISERROR(SEARCH("inc",G20)))</formula>
    </cfRule>
    <cfRule type="containsText" priority="9" stopIfTrue="1" operator="containsText" text="inc">
      <formula>NOT(ISERROR(SEARCH("inc",G20)))</formula>
    </cfRule>
    <cfRule type="containsText" dxfId="17" priority="23" stopIfTrue="1" operator="containsText" text="CTRL 9 congruente">
      <formula>NOT(ISERROR(SEARCH("CTRL 9 congruente",G20)))</formula>
    </cfRule>
  </conditionalFormatting>
  <conditionalFormatting sqref="G22:H23">
    <cfRule type="containsText" dxfId="16" priority="7" stopIfTrue="1" operator="containsText" text="inc">
      <formula>NOT(ISERROR(SEARCH("inc",G22)))</formula>
    </cfRule>
    <cfRule type="containsText" dxfId="15" priority="22" stopIfTrue="1" operator="containsText" text="CTRL 9 congruente">
      <formula>NOT(ISERROR(SEARCH("CTRL 9 congruente",G22)))</formula>
    </cfRule>
  </conditionalFormatting>
  <conditionalFormatting sqref="G24:H25">
    <cfRule type="containsText" dxfId="14" priority="6" stopIfTrue="1" operator="containsText" text="inc">
      <formula>NOT(ISERROR(SEARCH("inc",G24)))</formula>
    </cfRule>
    <cfRule type="containsText" dxfId="13" priority="21" stopIfTrue="1" operator="containsText" text="CTRL 9 congruente">
      <formula>NOT(ISERROR(SEARCH("CTRL 9 congruente",G24)))</formula>
    </cfRule>
  </conditionalFormatting>
  <conditionalFormatting sqref="G27:H28">
    <cfRule type="containsText" dxfId="12" priority="3" stopIfTrue="1" operator="containsText" text="inc">
      <formula>NOT(ISERROR(SEARCH("inc",G27)))</formula>
    </cfRule>
    <cfRule type="containsText" dxfId="11" priority="20" stopIfTrue="1" operator="containsText" text="CTRL 9 congruente">
      <formula>NOT(ISERROR(SEARCH("CTRL 9 congruente",G27)))</formula>
    </cfRule>
  </conditionalFormatting>
  <conditionalFormatting sqref="G38:H41">
    <cfRule type="containsText" dxfId="10" priority="19" stopIfTrue="1" operator="containsText" text="CTRL 9 congruente">
      <formula>NOT(ISERROR(SEARCH("CTRL 9 congruente",G38)))</formula>
    </cfRule>
  </conditionalFormatting>
  <conditionalFormatting sqref="G8:H8">
    <cfRule type="containsText" dxfId="9" priority="11" stopIfTrue="1" operator="containsText" text="inc">
      <formula>NOT(ISERROR(SEARCH("inc",G8)))</formula>
    </cfRule>
    <cfRule type="containsText" dxfId="8" priority="15" stopIfTrue="1" operator="containsText" text="9">
      <formula>NOT(ISERROR(SEARCH("9",G8)))</formula>
    </cfRule>
    <cfRule type="containsText" dxfId="7" priority="16" stopIfTrue="1" operator="containsText" text="&quot;CTRL 7 congruente&quot;">
      <formula>NOT(ISERROR(SEARCH("""CTRL 7 congruente""",G8)))</formula>
    </cfRule>
  </conditionalFormatting>
  <conditionalFormatting sqref="G13:H19">
    <cfRule type="containsText" dxfId="6" priority="10" stopIfTrue="1" operator="containsText" text="inc">
      <formula>NOT(ISERROR(SEARCH("inc",G13)))</formula>
    </cfRule>
    <cfRule type="containsText" dxfId="5" priority="12" stopIfTrue="1" operator="containsText" text="CTRL 9 congruente">
      <formula>NOT(ISERROR(SEARCH("CTRL 9 congruente",G13)))</formula>
    </cfRule>
    <cfRule type="cellIs" dxfId="4" priority="13" stopIfTrue="1" operator="equal">
      <formula>$G$8</formula>
    </cfRule>
    <cfRule type="containsText" dxfId="3" priority="14" stopIfTrue="1" operator="containsText" text="CTRL 9 congruente">
      <formula>NOT(ISERROR(SEARCH("CTRL 9 congruente",G13)))</formula>
    </cfRule>
  </conditionalFormatting>
  <conditionalFormatting sqref="G42:H45">
    <cfRule type="containsText" dxfId="2" priority="1" stopIfTrue="1" operator="containsText" text="giacenza">
      <formula>NOT(ISERROR(SEARCH("giacenza",G42)))</formula>
    </cfRule>
    <cfRule type="containsText" dxfId="1" priority="4" stopIfTrue="1" operator="containsText" text="inc">
      <formula>NOT(ISERROR(SEARCH("inc",G42)))</formula>
    </cfRule>
    <cfRule type="containsText" priority="5" stopIfTrue="1" operator="containsText" text="inc">
      <formula>NOT(ISERROR(SEARCH("inc",G42)))</formula>
    </cfRule>
  </conditionalFormatting>
  <conditionalFormatting sqref="G38:H40">
    <cfRule type="containsText" dxfId="0" priority="2" stopIfTrue="1" operator="containsText" text="inc">
      <formula>NOT(ISERROR(SEARCH("inc",G38)))</formula>
    </cfRule>
  </conditionalFormatting>
  <pageMargins left="0.7" right="0.7" top="0.75" bottom="0.75" header="0.3" footer="0.3"/>
  <pageSetup paperSize="8" scale="42" orientation="landscape" r:id="rId1"/>
  <headerFooter alignWithMargins="0"/>
  <rowBreaks count="3" manualBreakCount="3">
    <brk id="25" max="16383" man="1"/>
    <brk id="45" max="14" man="1"/>
    <brk id="78" max="1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workbookViewId="0">
      <selection activeCell="C11" sqref="C11"/>
    </sheetView>
  </sheetViews>
  <sheetFormatPr defaultRowHeight="12.75" x14ac:dyDescent="0.2"/>
  <cols>
    <col min="2" max="2" width="18" bestFit="1" customWidth="1"/>
    <col min="3" max="3" width="24.85546875" bestFit="1" customWidth="1"/>
    <col min="4" max="4" width="36" bestFit="1" customWidth="1"/>
    <col min="5" max="5" width="25.5703125" customWidth="1"/>
    <col min="6" max="6" width="10.5703125" customWidth="1"/>
    <col min="12" max="12" width="12.5703125" customWidth="1"/>
  </cols>
  <sheetData>
    <row r="2" spans="1:12" ht="13.5" thickBot="1" x14ac:dyDescent="0.25"/>
    <row r="3" spans="1:12" x14ac:dyDescent="0.2">
      <c r="A3" s="298"/>
      <c r="B3" s="299" t="s">
        <v>224</v>
      </c>
      <c r="C3" s="299" t="s">
        <v>225</v>
      </c>
      <c r="D3" s="299" t="s">
        <v>226</v>
      </c>
      <c r="E3" s="299" t="s">
        <v>227</v>
      </c>
      <c r="F3" s="299" t="s">
        <v>228</v>
      </c>
      <c r="G3" s="299" t="s">
        <v>229</v>
      </c>
      <c r="H3" s="299" t="s">
        <v>230</v>
      </c>
      <c r="I3" s="299" t="s">
        <v>231</v>
      </c>
      <c r="J3" s="299" t="s">
        <v>74</v>
      </c>
      <c r="K3" s="299" t="s">
        <v>48</v>
      </c>
      <c r="L3" s="300" t="s">
        <v>49</v>
      </c>
    </row>
    <row r="4" spans="1:12" x14ac:dyDescent="0.2">
      <c r="A4" s="301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3" t="s">
        <v>50</v>
      </c>
    </row>
    <row r="5" spans="1:12" x14ac:dyDescent="0.2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3"/>
    </row>
    <row r="6" spans="1:12" ht="13.5" thickBot="1" x14ac:dyDescent="0.25">
      <c r="A6" s="304" t="s">
        <v>51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6"/>
    </row>
    <row r="7" spans="1:12" x14ac:dyDescent="0.2">
      <c r="A7" s="284" t="s">
        <v>52</v>
      </c>
      <c r="B7" s="285"/>
      <c r="C7" s="285">
        <v>11306.38</v>
      </c>
      <c r="D7" s="285">
        <v>15002.46</v>
      </c>
      <c r="E7" s="285"/>
      <c r="F7" s="285"/>
      <c r="G7" s="285">
        <v>2771.91</v>
      </c>
      <c r="H7" s="285"/>
      <c r="I7" s="285"/>
      <c r="J7" s="286" t="s">
        <v>521</v>
      </c>
      <c r="K7" s="284">
        <f>SUM(B7:I7)</f>
        <v>29080.749999999996</v>
      </c>
      <c r="L7" s="286" t="e">
        <f t="shared" ref="L7:L32" si="0">K7/J7</f>
        <v>#VALUE!</v>
      </c>
    </row>
    <row r="8" spans="1:12" x14ac:dyDescent="0.2">
      <c r="A8" s="287"/>
      <c r="B8" s="198"/>
      <c r="C8" s="198">
        <v>5896.01</v>
      </c>
      <c r="D8" s="198"/>
      <c r="E8" s="198"/>
      <c r="F8" s="198"/>
      <c r="G8" s="198">
        <v>809.44</v>
      </c>
      <c r="H8" s="198"/>
      <c r="I8" s="198"/>
      <c r="J8" s="288"/>
      <c r="K8" s="287">
        <v>6705.4500000000007</v>
      </c>
      <c r="L8" s="288"/>
    </row>
    <row r="9" spans="1:12" ht="13.5" thickBot="1" x14ac:dyDescent="0.25">
      <c r="A9" s="289"/>
      <c r="B9" s="290"/>
      <c r="C9" s="292">
        <f>SUM(C7:C8)</f>
        <v>17202.39</v>
      </c>
      <c r="D9" s="292">
        <f>SUM(D7:D8)</f>
        <v>15002.46</v>
      </c>
      <c r="E9" s="290"/>
      <c r="F9" s="290"/>
      <c r="G9" s="292">
        <f>SUM(G7:G8)</f>
        <v>3581.35</v>
      </c>
      <c r="H9" s="290"/>
      <c r="I9" s="290"/>
      <c r="J9" s="291"/>
      <c r="K9" s="293">
        <f>SUM(K7:K8)</f>
        <v>35786.199999999997</v>
      </c>
      <c r="L9" s="291"/>
    </row>
    <row r="10" spans="1:12" x14ac:dyDescent="0.2">
      <c r="A10" s="283" t="s">
        <v>53</v>
      </c>
      <c r="B10" s="283"/>
      <c r="C10" s="294">
        <v>3096.02</v>
      </c>
      <c r="D10" s="283">
        <v>9899.6200000000008</v>
      </c>
      <c r="E10" s="283"/>
      <c r="F10" s="283">
        <v>574.22</v>
      </c>
      <c r="G10" s="283">
        <v>1857.05</v>
      </c>
      <c r="H10" s="283"/>
      <c r="I10" s="283"/>
      <c r="J10" s="283">
        <v>25757.68</v>
      </c>
      <c r="K10" s="283">
        <f t="shared" ref="K10:K32" si="1">SUM(B10:I10)</f>
        <v>15426.91</v>
      </c>
      <c r="L10" s="283">
        <f t="shared" si="0"/>
        <v>0.59892467023427576</v>
      </c>
    </row>
    <row r="11" spans="1:12" ht="13.5" thickBot="1" x14ac:dyDescent="0.25">
      <c r="A11" s="296"/>
      <c r="C11" s="296"/>
      <c r="D11" s="297"/>
      <c r="E11" s="296"/>
      <c r="F11" s="296"/>
      <c r="G11" s="296"/>
      <c r="H11" s="296"/>
      <c r="I11" s="296"/>
      <c r="J11" s="296"/>
      <c r="K11" s="296"/>
      <c r="L11" s="296"/>
    </row>
    <row r="12" spans="1:12" x14ac:dyDescent="0.2">
      <c r="A12" s="284" t="s">
        <v>54</v>
      </c>
      <c r="B12" s="285">
        <v>4040.72</v>
      </c>
      <c r="C12" s="285">
        <v>13489.47</v>
      </c>
      <c r="D12" s="285">
        <v>1782.86</v>
      </c>
      <c r="E12" s="285">
        <v>488</v>
      </c>
      <c r="F12" s="285">
        <v>2250</v>
      </c>
      <c r="G12" s="285">
        <v>2619.02</v>
      </c>
      <c r="H12" s="285"/>
      <c r="I12" s="285"/>
      <c r="J12" s="285">
        <v>412855.63</v>
      </c>
      <c r="K12" s="285">
        <f t="shared" si="1"/>
        <v>24670.07</v>
      </c>
      <c r="L12" s="286">
        <f t="shared" si="0"/>
        <v>5.9754713772463268E-2</v>
      </c>
    </row>
    <row r="13" spans="1:12" x14ac:dyDescent="0.2">
      <c r="A13" s="287"/>
      <c r="B13" s="198">
        <v>2803.23</v>
      </c>
      <c r="C13" s="198">
        <v>573.9</v>
      </c>
      <c r="D13" s="198">
        <v>6198.03</v>
      </c>
      <c r="E13" s="198"/>
      <c r="F13" s="198"/>
      <c r="G13" s="198">
        <v>770.49</v>
      </c>
      <c r="H13" s="198"/>
      <c r="I13" s="198"/>
      <c r="J13" s="198"/>
      <c r="K13" s="198"/>
      <c r="L13" s="288"/>
    </row>
    <row r="14" spans="1:12" x14ac:dyDescent="0.2">
      <c r="A14" s="287"/>
      <c r="B14" s="198">
        <v>2617.92</v>
      </c>
      <c r="C14" s="198"/>
      <c r="D14" s="198">
        <v>1870.75</v>
      </c>
      <c r="E14" s="198"/>
      <c r="F14" s="198"/>
      <c r="G14" s="198">
        <v>328.31</v>
      </c>
      <c r="H14" s="198"/>
      <c r="I14" s="198"/>
      <c r="J14" s="198"/>
      <c r="K14" s="198"/>
      <c r="L14" s="288"/>
    </row>
    <row r="15" spans="1:12" x14ac:dyDescent="0.2">
      <c r="A15" s="287"/>
      <c r="B15" s="198"/>
      <c r="C15" s="198">
        <v>29.4</v>
      </c>
      <c r="D15" s="198"/>
      <c r="E15" s="198"/>
      <c r="F15" s="198"/>
      <c r="G15" s="198"/>
      <c r="H15" s="198"/>
      <c r="I15" s="198"/>
      <c r="J15" s="198"/>
      <c r="K15" s="198"/>
      <c r="L15" s="288"/>
    </row>
    <row r="16" spans="1:12" x14ac:dyDescent="0.2">
      <c r="A16" s="287"/>
      <c r="B16" s="198">
        <v>2212.77</v>
      </c>
      <c r="C16" s="198"/>
      <c r="D16" s="198"/>
      <c r="E16" s="198">
        <v>57784.98</v>
      </c>
      <c r="F16" s="198"/>
      <c r="G16" s="198">
        <v>12712.7</v>
      </c>
      <c r="H16" s="198"/>
      <c r="I16" s="198"/>
      <c r="J16" s="198"/>
      <c r="K16" s="198"/>
      <c r="L16" s="288"/>
    </row>
    <row r="17" spans="1:12" x14ac:dyDescent="0.2">
      <c r="A17" s="287"/>
      <c r="B17" s="198"/>
      <c r="C17" s="198"/>
      <c r="D17" s="198">
        <v>14495.4</v>
      </c>
      <c r="E17" s="198">
        <v>11145.44</v>
      </c>
      <c r="F17" s="198"/>
      <c r="G17" s="198">
        <v>2169.0100000000002</v>
      </c>
      <c r="H17" s="198"/>
      <c r="I17" s="198"/>
      <c r="J17" s="198"/>
      <c r="K17" s="198"/>
      <c r="L17" s="288"/>
    </row>
    <row r="18" spans="1:12" x14ac:dyDescent="0.2">
      <c r="A18" s="287"/>
      <c r="B18" s="198">
        <v>2618.1799999999998</v>
      </c>
      <c r="C18" s="198"/>
      <c r="D18" s="198"/>
      <c r="E18" s="198">
        <v>55423.22</v>
      </c>
      <c r="F18" s="198"/>
      <c r="G18" s="198">
        <v>7605.79</v>
      </c>
      <c r="H18" s="198"/>
      <c r="I18" s="198"/>
      <c r="J18" s="198"/>
      <c r="K18" s="198"/>
      <c r="L18" s="288"/>
    </row>
    <row r="19" spans="1:12" x14ac:dyDescent="0.2">
      <c r="A19" s="287"/>
      <c r="B19" s="283"/>
      <c r="C19" s="198">
        <v>12035.82</v>
      </c>
      <c r="D19" s="198"/>
      <c r="E19" s="198"/>
      <c r="F19" s="198"/>
      <c r="G19" s="198">
        <v>2647.88</v>
      </c>
      <c r="H19" s="198"/>
      <c r="I19" s="198"/>
      <c r="J19" s="198"/>
      <c r="K19" s="198"/>
      <c r="L19" s="288"/>
    </row>
    <row r="20" spans="1:12" x14ac:dyDescent="0.2">
      <c r="A20" s="287"/>
      <c r="B20" s="294">
        <f t="shared" ref="B20:G20" si="2">SUM(B12:B19)</f>
        <v>14292.82</v>
      </c>
      <c r="C20" s="295">
        <f t="shared" si="2"/>
        <v>26128.589999999997</v>
      </c>
      <c r="D20" s="295">
        <f t="shared" si="2"/>
        <v>24347.040000000001</v>
      </c>
      <c r="E20" s="295">
        <f t="shared" si="2"/>
        <v>124841.64</v>
      </c>
      <c r="F20" s="295">
        <f t="shared" si="2"/>
        <v>2250</v>
      </c>
      <c r="G20" s="295">
        <f t="shared" si="2"/>
        <v>28853.200000000001</v>
      </c>
      <c r="H20" s="198"/>
      <c r="I20" s="198"/>
      <c r="J20" s="295">
        <f>SUM(J12:J19)</f>
        <v>412855.63</v>
      </c>
      <c r="K20" s="295">
        <f>SUM(K12:K19)</f>
        <v>24670.07</v>
      </c>
      <c r="L20" s="288"/>
    </row>
    <row r="21" spans="1:12" ht="13.5" thickBot="1" x14ac:dyDescent="0.25">
      <c r="A21" s="289" t="s">
        <v>55</v>
      </c>
      <c r="B21" s="290"/>
      <c r="C21" s="290"/>
      <c r="D21" s="290"/>
      <c r="E21" s="290"/>
      <c r="F21" s="290"/>
      <c r="G21" s="290"/>
      <c r="H21" s="290"/>
      <c r="I21" s="290"/>
      <c r="J21" s="290">
        <v>0</v>
      </c>
      <c r="K21" s="290">
        <f t="shared" si="1"/>
        <v>0</v>
      </c>
      <c r="L21" s="291" t="e">
        <f t="shared" si="0"/>
        <v>#DIV/0!</v>
      </c>
    </row>
    <row r="22" spans="1:12" x14ac:dyDescent="0.2">
      <c r="A22" s="283" t="s">
        <v>56</v>
      </c>
      <c r="B22" s="283"/>
      <c r="C22" s="283"/>
      <c r="D22" s="283">
        <v>8664.26</v>
      </c>
      <c r="E22" s="283"/>
      <c r="F22" s="283"/>
      <c r="G22" s="283">
        <v>240</v>
      </c>
      <c r="H22" s="283"/>
      <c r="I22" s="283"/>
      <c r="J22" s="283">
        <v>9218.5</v>
      </c>
      <c r="K22" s="283">
        <f t="shared" si="1"/>
        <v>8904.26</v>
      </c>
      <c r="L22" s="283">
        <f t="shared" si="0"/>
        <v>0.96591202473287419</v>
      </c>
    </row>
    <row r="23" spans="1:12" x14ac:dyDescent="0.2">
      <c r="A23" s="283"/>
      <c r="B23" s="283"/>
      <c r="C23" s="283"/>
      <c r="D23" s="294">
        <f>SUM(D22)</f>
        <v>8664.26</v>
      </c>
      <c r="E23" s="283"/>
      <c r="F23" s="283"/>
      <c r="G23" s="294">
        <f>SUM(G22)</f>
        <v>240</v>
      </c>
      <c r="H23" s="283"/>
      <c r="I23" s="283"/>
      <c r="J23" s="283"/>
      <c r="K23" s="283"/>
      <c r="L23" s="283"/>
    </row>
    <row r="24" spans="1:12" x14ac:dyDescent="0.2">
      <c r="A24" s="283"/>
      <c r="B24" s="283"/>
      <c r="C24" s="283"/>
      <c r="D24" s="294"/>
      <c r="E24" s="283"/>
      <c r="F24" s="283"/>
      <c r="G24" s="294"/>
      <c r="H24" s="283"/>
      <c r="I24" s="283"/>
      <c r="J24" s="283"/>
      <c r="K24" s="283"/>
      <c r="L24" s="283"/>
    </row>
    <row r="25" spans="1:12" x14ac:dyDescent="0.2">
      <c r="A25" s="198" t="s">
        <v>191</v>
      </c>
      <c r="B25" s="198"/>
      <c r="C25" s="198"/>
      <c r="D25" s="198"/>
      <c r="E25" s="198"/>
      <c r="F25" s="295">
        <v>100</v>
      </c>
      <c r="G25" s="198"/>
      <c r="H25" s="198"/>
      <c r="I25" s="198"/>
      <c r="J25" s="295">
        <v>6687.87</v>
      </c>
      <c r="K25" s="198">
        <f t="shared" si="1"/>
        <v>100</v>
      </c>
      <c r="L25" s="198">
        <f t="shared" si="0"/>
        <v>1.4952443752644713E-2</v>
      </c>
    </row>
    <row r="26" spans="1:12" x14ac:dyDescent="0.2">
      <c r="A26" s="198" t="s">
        <v>218</v>
      </c>
      <c r="B26" s="198"/>
      <c r="C26" s="198"/>
      <c r="D26" s="198"/>
      <c r="E26" s="198"/>
      <c r="F26" s="198"/>
      <c r="G26" s="198"/>
      <c r="H26" s="198"/>
      <c r="I26" s="198"/>
      <c r="J26" s="198">
        <v>11639.05</v>
      </c>
      <c r="K26" s="198">
        <f t="shared" si="1"/>
        <v>0</v>
      </c>
      <c r="L26" s="198">
        <f t="shared" si="0"/>
        <v>0</v>
      </c>
    </row>
    <row r="27" spans="1:12" x14ac:dyDescent="0.2">
      <c r="A27" s="198" t="s">
        <v>219</v>
      </c>
      <c r="B27" s="198">
        <v>11141.53</v>
      </c>
      <c r="C27" s="198"/>
      <c r="D27" s="198"/>
      <c r="E27" s="198"/>
      <c r="F27" s="198"/>
      <c r="G27" s="198"/>
      <c r="H27" s="198"/>
      <c r="I27" s="198"/>
      <c r="J27" s="198">
        <v>72849.289999999994</v>
      </c>
      <c r="K27" s="198">
        <f t="shared" si="1"/>
        <v>11141.53</v>
      </c>
      <c r="L27" s="198">
        <f t="shared" si="0"/>
        <v>0.15293944525746239</v>
      </c>
    </row>
    <row r="28" spans="1:12" x14ac:dyDescent="0.2">
      <c r="A28" s="198"/>
      <c r="B28" s="198">
        <v>37597.949999999997</v>
      </c>
      <c r="C28" s="198"/>
      <c r="D28" s="198">
        <v>139.38999999999999</v>
      </c>
      <c r="E28" s="198"/>
      <c r="F28" s="198"/>
      <c r="G28" s="198">
        <v>30.66</v>
      </c>
      <c r="H28" s="198"/>
      <c r="I28" s="198"/>
      <c r="J28" s="198"/>
      <c r="K28" s="198"/>
      <c r="L28" s="198"/>
    </row>
    <row r="29" spans="1:12" x14ac:dyDescent="0.2">
      <c r="A29" s="198"/>
      <c r="B29" s="295">
        <f>SUM(B27:B28)</f>
        <v>48739.479999999996</v>
      </c>
      <c r="C29" s="198"/>
      <c r="D29" s="295">
        <f>SUM(D28)</f>
        <v>139.38999999999999</v>
      </c>
      <c r="E29" s="198"/>
      <c r="F29" s="198"/>
      <c r="G29" s="295">
        <f>SUM(G28)</f>
        <v>30.66</v>
      </c>
      <c r="H29" s="198"/>
      <c r="I29" s="198"/>
      <c r="J29" s="295">
        <f>SUM(B29:I29)</f>
        <v>48909.53</v>
      </c>
      <c r="K29" s="198"/>
      <c r="L29" s="198"/>
    </row>
    <row r="30" spans="1:12" x14ac:dyDescent="0.2">
      <c r="A30" s="198" t="s">
        <v>220</v>
      </c>
      <c r="B30" s="198"/>
      <c r="C30" s="198"/>
      <c r="D30" s="198"/>
      <c r="E30" s="198"/>
      <c r="F30" s="198"/>
      <c r="G30" s="198"/>
      <c r="H30" s="198"/>
      <c r="I30" s="198"/>
      <c r="J30" s="198">
        <v>0</v>
      </c>
      <c r="K30" s="198">
        <f t="shared" si="1"/>
        <v>0</v>
      </c>
      <c r="L30" s="198" t="e">
        <f t="shared" si="0"/>
        <v>#DIV/0!</v>
      </c>
    </row>
    <row r="31" spans="1:12" x14ac:dyDescent="0.2">
      <c r="A31" s="198" t="s">
        <v>221</v>
      </c>
      <c r="B31" s="198">
        <v>8410.3700000000008</v>
      </c>
      <c r="C31" s="198"/>
      <c r="D31" s="198">
        <v>2370.09</v>
      </c>
      <c r="E31" s="198"/>
      <c r="F31" s="198"/>
      <c r="G31" s="198"/>
      <c r="H31" s="198"/>
      <c r="I31" s="198"/>
      <c r="J31" s="198">
        <v>16382.52</v>
      </c>
      <c r="K31" s="198">
        <f t="shared" si="1"/>
        <v>10780.460000000001</v>
      </c>
      <c r="L31" s="198">
        <f t="shared" si="0"/>
        <v>0.65804650322416824</v>
      </c>
    </row>
    <row r="32" spans="1:12" x14ac:dyDescent="0.2">
      <c r="A32" s="198" t="s">
        <v>222</v>
      </c>
      <c r="B32" s="198"/>
      <c r="C32" s="198"/>
      <c r="D32" s="198"/>
      <c r="E32" s="198"/>
      <c r="F32" s="198"/>
      <c r="G32" s="198"/>
      <c r="H32" s="198"/>
      <c r="I32" s="198"/>
      <c r="J32" s="198">
        <v>0</v>
      </c>
      <c r="K32" s="198">
        <f t="shared" si="1"/>
        <v>0</v>
      </c>
      <c r="L32" s="198" t="e">
        <f t="shared" si="0"/>
        <v>#DIV/0!</v>
      </c>
    </row>
    <row r="33" spans="1:12" x14ac:dyDescent="0.2">
      <c r="A33" s="198" t="s">
        <v>57</v>
      </c>
      <c r="B33" s="198">
        <f t="shared" ref="B33:J33" si="3">SUM(B7:B32)</f>
        <v>134474.97</v>
      </c>
      <c r="C33" s="198">
        <f t="shared" si="3"/>
        <v>89757.98</v>
      </c>
      <c r="D33" s="198">
        <f t="shared" si="3"/>
        <v>108576.00999999998</v>
      </c>
      <c r="E33" s="198">
        <f t="shared" si="3"/>
        <v>249683.28</v>
      </c>
      <c r="F33" s="198">
        <f t="shared" si="3"/>
        <v>5174.22</v>
      </c>
      <c r="G33" s="198">
        <f>SUM(G7:G32)</f>
        <v>67267.47</v>
      </c>
      <c r="H33" s="198">
        <f t="shared" si="3"/>
        <v>0</v>
      </c>
      <c r="I33" s="198">
        <f t="shared" si="3"/>
        <v>0</v>
      </c>
      <c r="J33" s="198">
        <f t="shared" si="3"/>
        <v>1017155.7000000001</v>
      </c>
      <c r="K33" s="198">
        <f>SUM(B33:I33)</f>
        <v>654933.92999999993</v>
      </c>
      <c r="L33" s="198"/>
    </row>
    <row r="34" spans="1:12" x14ac:dyDescent="0.2">
      <c r="A34" t="s">
        <v>58</v>
      </c>
      <c r="B34">
        <f>B33/K33</f>
        <v>0.20532600899147188</v>
      </c>
      <c r="C34">
        <f>C33/K33</f>
        <v>0.13704890812421339</v>
      </c>
      <c r="D34">
        <f>D33/K33</f>
        <v>0.16578162319365555</v>
      </c>
      <c r="E34">
        <f>E33/K33</f>
        <v>0.38123430251964502</v>
      </c>
      <c r="F34">
        <f>F33/K33</f>
        <v>7.9003694311577371E-3</v>
      </c>
      <c r="G34">
        <f>G33/K33</f>
        <v>0.10270878773985646</v>
      </c>
      <c r="H34">
        <f>H33/K33</f>
        <v>0</v>
      </c>
      <c r="J34">
        <f>SUM(B34:G34)</f>
        <v>1</v>
      </c>
    </row>
  </sheetData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N480"/>
  <sheetViews>
    <sheetView topLeftCell="A343" zoomScale="90" zoomScaleNormal="90" workbookViewId="0">
      <selection activeCell="B239" sqref="B239"/>
    </sheetView>
  </sheetViews>
  <sheetFormatPr defaultRowHeight="12.75" x14ac:dyDescent="0.2"/>
  <cols>
    <col min="1" max="1" width="25" customWidth="1"/>
    <col min="2" max="2" width="18" customWidth="1"/>
    <col min="3" max="3" width="20.7109375" customWidth="1"/>
    <col min="4" max="4" width="18.7109375" customWidth="1"/>
    <col min="5" max="5" width="17.42578125" customWidth="1"/>
    <col min="6" max="6" width="12.7109375" customWidth="1"/>
    <col min="7" max="7" width="14.42578125" customWidth="1"/>
    <col min="8" max="8" width="16" customWidth="1"/>
    <col min="9" max="9" width="15.5703125" customWidth="1"/>
    <col min="10" max="10" width="12.85546875" customWidth="1"/>
    <col min="11" max="11" width="17.42578125" customWidth="1"/>
    <col min="12" max="12" width="16" customWidth="1"/>
    <col min="13" max="13" width="9.42578125" bestFit="1" customWidth="1"/>
  </cols>
  <sheetData>
    <row r="1" spans="1:11" ht="18.75" x14ac:dyDescent="0.2">
      <c r="C1" s="149" t="s">
        <v>236</v>
      </c>
    </row>
    <row r="2" spans="1:11" x14ac:dyDescent="0.2">
      <c r="C2" s="152"/>
    </row>
    <row r="3" spans="1:11" x14ac:dyDescent="0.2">
      <c r="C3" s="153"/>
    </row>
    <row r="4" spans="1:11" ht="15.75" x14ac:dyDescent="0.2">
      <c r="C4" s="154" t="s">
        <v>168</v>
      </c>
    </row>
    <row r="5" spans="1:11" ht="17.25" x14ac:dyDescent="0.2">
      <c r="C5" s="155"/>
    </row>
    <row r="6" spans="1:11" ht="40.5" customHeight="1" x14ac:dyDescent="0.2">
      <c r="A6" s="466" t="s">
        <v>237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</row>
    <row r="7" spans="1:11" x14ac:dyDescent="0.2">
      <c r="A7" s="456"/>
      <c r="B7" s="456"/>
      <c r="C7" s="456"/>
      <c r="D7" s="456"/>
      <c r="E7" s="456"/>
      <c r="F7" s="456"/>
      <c r="G7" s="456"/>
      <c r="H7" s="456"/>
      <c r="I7" s="456"/>
      <c r="J7" s="456"/>
      <c r="K7" s="456"/>
    </row>
    <row r="8" spans="1:11" ht="15" x14ac:dyDescent="0.2">
      <c r="A8" s="160" t="s">
        <v>169</v>
      </c>
    </row>
    <row r="9" spans="1:11" x14ac:dyDescent="0.2">
      <c r="A9" s="161" t="s">
        <v>238</v>
      </c>
    </row>
    <row r="10" spans="1:11" ht="15.75" x14ac:dyDescent="0.2">
      <c r="A10" s="158"/>
    </row>
    <row r="11" spans="1:11" ht="15" x14ac:dyDescent="0.2">
      <c r="A11" s="160" t="s">
        <v>0</v>
      </c>
    </row>
    <row r="12" spans="1:11" x14ac:dyDescent="0.2">
      <c r="A12" s="161" t="s">
        <v>239</v>
      </c>
    </row>
    <row r="13" spans="1:11" x14ac:dyDescent="0.2">
      <c r="A13" s="161" t="s">
        <v>240</v>
      </c>
    </row>
    <row r="14" spans="1:11" x14ac:dyDescent="0.2">
      <c r="A14" s="161" t="s">
        <v>241</v>
      </c>
    </row>
    <row r="15" spans="1:11" x14ac:dyDescent="0.2">
      <c r="A15" s="161" t="s">
        <v>242</v>
      </c>
    </row>
    <row r="16" spans="1:11" x14ac:dyDescent="0.2">
      <c r="A16" s="161" t="s">
        <v>243</v>
      </c>
    </row>
    <row r="17" spans="1:1" x14ac:dyDescent="0.2">
      <c r="A17" s="161" t="s">
        <v>244</v>
      </c>
    </row>
    <row r="18" spans="1:1" x14ac:dyDescent="0.2">
      <c r="A18" s="161" t="s">
        <v>245</v>
      </c>
    </row>
    <row r="19" spans="1:1" x14ac:dyDescent="0.2">
      <c r="A19" s="161" t="s">
        <v>246</v>
      </c>
    </row>
    <row r="20" spans="1:1" x14ac:dyDescent="0.2">
      <c r="A20" s="161" t="s">
        <v>247</v>
      </c>
    </row>
    <row r="21" spans="1:1" x14ac:dyDescent="0.2">
      <c r="A21" s="161" t="s">
        <v>248</v>
      </c>
    </row>
    <row r="22" spans="1:1" ht="15.75" x14ac:dyDescent="0.2">
      <c r="A22" s="158"/>
    </row>
    <row r="23" spans="1:1" ht="15" x14ac:dyDescent="0.2">
      <c r="A23" s="160" t="s">
        <v>17</v>
      </c>
    </row>
    <row r="24" spans="1:1" x14ac:dyDescent="0.2">
      <c r="A24" s="161" t="s">
        <v>249</v>
      </c>
    </row>
    <row r="25" spans="1:1" x14ac:dyDescent="0.2">
      <c r="A25" s="161" t="s">
        <v>250</v>
      </c>
    </row>
    <row r="26" spans="1:1" x14ac:dyDescent="0.2">
      <c r="A26" s="161" t="s">
        <v>251</v>
      </c>
    </row>
    <row r="27" spans="1:1" ht="15.75" x14ac:dyDescent="0.2">
      <c r="A27" s="158"/>
    </row>
    <row r="28" spans="1:1" ht="30" x14ac:dyDescent="0.2">
      <c r="A28" s="160" t="s">
        <v>36</v>
      </c>
    </row>
    <row r="29" spans="1:1" x14ac:dyDescent="0.2">
      <c r="A29" s="162" t="s">
        <v>252</v>
      </c>
    </row>
    <row r="30" spans="1:1" x14ac:dyDescent="0.2">
      <c r="A30" s="163" t="s">
        <v>253</v>
      </c>
    </row>
    <row r="31" spans="1:1" x14ac:dyDescent="0.2">
      <c r="A31" s="162" t="s">
        <v>254</v>
      </c>
    </row>
    <row r="32" spans="1:1" x14ac:dyDescent="0.2">
      <c r="A32" s="161" t="s">
        <v>255</v>
      </c>
    </row>
    <row r="33" spans="1:1" x14ac:dyDescent="0.2">
      <c r="A33" s="162" t="s">
        <v>256</v>
      </c>
    </row>
    <row r="34" spans="1:1" x14ac:dyDescent="0.2">
      <c r="A34" s="161" t="s">
        <v>257</v>
      </c>
    </row>
    <row r="35" spans="1:1" x14ac:dyDescent="0.2">
      <c r="A35" s="161" t="s">
        <v>258</v>
      </c>
    </row>
    <row r="36" spans="1:1" ht="15.75" x14ac:dyDescent="0.2">
      <c r="A36" s="158"/>
    </row>
    <row r="37" spans="1:1" ht="30" x14ac:dyDescent="0.2">
      <c r="A37" s="160" t="s">
        <v>27</v>
      </c>
    </row>
    <row r="38" spans="1:1" x14ac:dyDescent="0.2">
      <c r="A38" s="162" t="s">
        <v>259</v>
      </c>
    </row>
    <row r="39" spans="1:1" x14ac:dyDescent="0.2">
      <c r="A39" s="163" t="s">
        <v>260</v>
      </c>
    </row>
    <row r="40" spans="1:1" x14ac:dyDescent="0.2">
      <c r="A40" s="163" t="s">
        <v>261</v>
      </c>
    </row>
    <row r="41" spans="1:1" x14ac:dyDescent="0.2">
      <c r="A41" s="162" t="s">
        <v>262</v>
      </c>
    </row>
    <row r="42" spans="1:1" ht="15" x14ac:dyDescent="0.2">
      <c r="A42" s="159" t="s">
        <v>263</v>
      </c>
    </row>
    <row r="43" spans="1:1" x14ac:dyDescent="0.2">
      <c r="A43" s="162" t="s">
        <v>264</v>
      </c>
    </row>
    <row r="44" spans="1:1" x14ac:dyDescent="0.2">
      <c r="A44" s="163" t="s">
        <v>265</v>
      </c>
    </row>
    <row r="45" spans="1:1" x14ac:dyDescent="0.2">
      <c r="A45" s="161" t="s">
        <v>266</v>
      </c>
    </row>
    <row r="46" spans="1:1" x14ac:dyDescent="0.2">
      <c r="A46" s="162" t="s">
        <v>267</v>
      </c>
    </row>
    <row r="47" spans="1:1" x14ac:dyDescent="0.2">
      <c r="A47" s="162" t="s">
        <v>268</v>
      </c>
    </row>
    <row r="48" spans="1:1" x14ac:dyDescent="0.2">
      <c r="A48" s="161" t="s">
        <v>269</v>
      </c>
    </row>
    <row r="49" spans="1:1" x14ac:dyDescent="0.2">
      <c r="A49" s="161" t="s">
        <v>270</v>
      </c>
    </row>
    <row r="50" spans="1:1" x14ac:dyDescent="0.2">
      <c r="A50" s="161" t="s">
        <v>271</v>
      </c>
    </row>
    <row r="51" spans="1:1" ht="18.75" x14ac:dyDescent="0.2">
      <c r="A51" s="164"/>
    </row>
    <row r="52" spans="1:1" ht="15" x14ac:dyDescent="0.2">
      <c r="A52" s="159" t="s">
        <v>272</v>
      </c>
    </row>
    <row r="53" spans="1:1" x14ac:dyDescent="0.2">
      <c r="A53" s="162" t="s">
        <v>264</v>
      </c>
    </row>
    <row r="54" spans="1:1" x14ac:dyDescent="0.2">
      <c r="A54" s="163" t="s">
        <v>265</v>
      </c>
    </row>
    <row r="55" spans="1:1" x14ac:dyDescent="0.2">
      <c r="A55" s="161" t="s">
        <v>266</v>
      </c>
    </row>
    <row r="56" spans="1:1" x14ac:dyDescent="0.2">
      <c r="A56" s="162" t="s">
        <v>267</v>
      </c>
    </row>
    <row r="57" spans="1:1" x14ac:dyDescent="0.2">
      <c r="A57" s="162" t="s">
        <v>268</v>
      </c>
    </row>
    <row r="58" spans="1:1" x14ac:dyDescent="0.2">
      <c r="A58" s="161" t="s">
        <v>269</v>
      </c>
    </row>
    <row r="59" spans="1:1" x14ac:dyDescent="0.2">
      <c r="A59" s="161" t="s">
        <v>270</v>
      </c>
    </row>
    <row r="60" spans="1:1" x14ac:dyDescent="0.2">
      <c r="A60" s="161" t="s">
        <v>271</v>
      </c>
    </row>
    <row r="61" spans="1:1" ht="15" x14ac:dyDescent="0.2">
      <c r="A61" s="151"/>
    </row>
    <row r="62" spans="1:1" ht="15" x14ac:dyDescent="0.2">
      <c r="A62" s="156" t="s">
        <v>273</v>
      </c>
    </row>
    <row r="63" spans="1:1" x14ac:dyDescent="0.2">
      <c r="A63" s="161" t="s">
        <v>274</v>
      </c>
    </row>
    <row r="64" spans="1:1" x14ac:dyDescent="0.2">
      <c r="A64" s="161" t="s">
        <v>275</v>
      </c>
    </row>
    <row r="65" spans="1:1" x14ac:dyDescent="0.2">
      <c r="A65" s="161" t="s">
        <v>276</v>
      </c>
    </row>
    <row r="66" spans="1:1" x14ac:dyDescent="0.2">
      <c r="A66" s="161" t="s">
        <v>277</v>
      </c>
    </row>
    <row r="67" spans="1:1" ht="15.75" x14ac:dyDescent="0.2">
      <c r="A67" s="158"/>
    </row>
    <row r="68" spans="1:1" ht="15" x14ac:dyDescent="0.2">
      <c r="A68" s="156" t="s">
        <v>278</v>
      </c>
    </row>
    <row r="69" spans="1:1" x14ac:dyDescent="0.2">
      <c r="A69" s="161" t="s">
        <v>279</v>
      </c>
    </row>
    <row r="70" spans="1:1" x14ac:dyDescent="0.2">
      <c r="A70" s="161" t="s">
        <v>275</v>
      </c>
    </row>
    <row r="71" spans="1:1" x14ac:dyDescent="0.2">
      <c r="A71" s="161" t="s">
        <v>276</v>
      </c>
    </row>
    <row r="72" spans="1:1" x14ac:dyDescent="0.2">
      <c r="A72" s="161" t="s">
        <v>277</v>
      </c>
    </row>
    <row r="73" spans="1:1" ht="15.75" x14ac:dyDescent="0.2">
      <c r="A73" s="158"/>
    </row>
    <row r="74" spans="1:1" ht="15" x14ac:dyDescent="0.2">
      <c r="A74" s="156" t="s">
        <v>170</v>
      </c>
    </row>
    <row r="75" spans="1:1" x14ac:dyDescent="0.2">
      <c r="A75" s="161" t="s">
        <v>280</v>
      </c>
    </row>
    <row r="76" spans="1:1" x14ac:dyDescent="0.2">
      <c r="A76" s="161" t="s">
        <v>281</v>
      </c>
    </row>
    <row r="77" spans="1:1" ht="15" x14ac:dyDescent="0.2">
      <c r="A77" s="151"/>
    </row>
    <row r="78" spans="1:1" ht="15" x14ac:dyDescent="0.2">
      <c r="A78" s="156" t="s">
        <v>282</v>
      </c>
    </row>
    <row r="79" spans="1:1" x14ac:dyDescent="0.2">
      <c r="A79" s="161" t="s">
        <v>283</v>
      </c>
    </row>
    <row r="80" spans="1:1" x14ac:dyDescent="0.2">
      <c r="A80" s="161" t="s">
        <v>284</v>
      </c>
    </row>
    <row r="81" spans="1:9" ht="15" x14ac:dyDescent="0.2">
      <c r="A81" s="151"/>
    </row>
    <row r="82" spans="1:9" ht="15" x14ac:dyDescent="0.2">
      <c r="A82" s="156" t="s">
        <v>285</v>
      </c>
    </row>
    <row r="83" spans="1:9" x14ac:dyDescent="0.2">
      <c r="A83" s="161" t="s">
        <v>286</v>
      </c>
    </row>
    <row r="84" spans="1:9" x14ac:dyDescent="0.2">
      <c r="A84" s="161" t="s">
        <v>287</v>
      </c>
    </row>
    <row r="85" spans="1:9" ht="15" x14ac:dyDescent="0.2">
      <c r="A85" s="151"/>
    </row>
    <row r="86" spans="1:9" ht="15" x14ac:dyDescent="0.2">
      <c r="A86" s="156" t="s">
        <v>288</v>
      </c>
    </row>
    <row r="87" spans="1:9" x14ac:dyDescent="0.2">
      <c r="A87" s="165" t="s">
        <v>289</v>
      </c>
    </row>
    <row r="88" spans="1:9" x14ac:dyDescent="0.2">
      <c r="A88" s="165" t="s">
        <v>290</v>
      </c>
    </row>
    <row r="89" spans="1:9" x14ac:dyDescent="0.2">
      <c r="A89" s="165" t="s">
        <v>291</v>
      </c>
    </row>
    <row r="90" spans="1:9" x14ac:dyDescent="0.2">
      <c r="A90" s="165" t="s">
        <v>292</v>
      </c>
    </row>
    <row r="94" spans="1:9" ht="15.75" x14ac:dyDescent="0.2">
      <c r="A94" s="168" t="s">
        <v>301</v>
      </c>
    </row>
    <row r="95" spans="1:9" ht="15.75" thickBot="1" x14ac:dyDescent="0.25">
      <c r="A95" s="159" t="s">
        <v>302</v>
      </c>
    </row>
    <row r="96" spans="1:9" ht="36.75" thickTop="1" x14ac:dyDescent="0.2">
      <c r="A96" s="166" t="s">
        <v>293</v>
      </c>
      <c r="B96" s="167" t="s">
        <v>295</v>
      </c>
      <c r="C96" s="420" t="s">
        <v>84</v>
      </c>
      <c r="D96" s="422" t="s">
        <v>85</v>
      </c>
      <c r="E96" s="167" t="s">
        <v>297</v>
      </c>
      <c r="F96" s="167" t="s">
        <v>297</v>
      </c>
      <c r="G96" s="424" t="s">
        <v>300</v>
      </c>
      <c r="H96" s="422" t="s">
        <v>86</v>
      </c>
      <c r="I96" s="429" t="s">
        <v>87</v>
      </c>
    </row>
    <row r="97" spans="1:13" ht="24" x14ac:dyDescent="0.2">
      <c r="A97" s="169" t="s">
        <v>294</v>
      </c>
      <c r="B97" s="170" t="s">
        <v>296</v>
      </c>
      <c r="C97" s="421"/>
      <c r="D97" s="423"/>
      <c r="E97" s="170" t="s">
        <v>298</v>
      </c>
      <c r="F97" s="170" t="s">
        <v>299</v>
      </c>
      <c r="G97" s="425"/>
      <c r="H97" s="423"/>
      <c r="I97" s="430"/>
    </row>
    <row r="98" spans="1:13" ht="15" x14ac:dyDescent="0.2">
      <c r="A98" s="246">
        <v>0</v>
      </c>
      <c r="B98" s="246">
        <v>0</v>
      </c>
      <c r="C98" s="172">
        <f>A98+B98</f>
        <v>0</v>
      </c>
      <c r="D98" s="246">
        <v>0</v>
      </c>
      <c r="E98" s="246">
        <v>0</v>
      </c>
      <c r="F98" s="246">
        <v>0</v>
      </c>
      <c r="G98" s="172">
        <f>E98+F98</f>
        <v>0</v>
      </c>
      <c r="H98" s="246">
        <v>0</v>
      </c>
      <c r="I98" s="172">
        <v>0</v>
      </c>
    </row>
    <row r="99" spans="1:13" ht="15.75" x14ac:dyDescent="0.2">
      <c r="A99" s="168" t="s">
        <v>334</v>
      </c>
    </row>
    <row r="100" spans="1:13" ht="15.75" thickBot="1" x14ac:dyDescent="0.25">
      <c r="A100" s="159" t="s">
        <v>335</v>
      </c>
    </row>
    <row r="101" spans="1:13" ht="22.5" x14ac:dyDescent="0.2">
      <c r="A101" s="426"/>
      <c r="B101" s="178" t="s">
        <v>303</v>
      </c>
      <c r="C101" s="178" t="s">
        <v>303</v>
      </c>
      <c r="D101" s="178" t="s">
        <v>303</v>
      </c>
      <c r="E101" s="179" t="s">
        <v>311</v>
      </c>
      <c r="F101" s="178" t="s">
        <v>313</v>
      </c>
      <c r="G101" s="178" t="s">
        <v>97</v>
      </c>
      <c r="H101" s="178" t="s">
        <v>97</v>
      </c>
      <c r="I101" s="178" t="s">
        <v>97</v>
      </c>
      <c r="J101" s="179" t="s">
        <v>323</v>
      </c>
      <c r="K101" s="178" t="s">
        <v>325</v>
      </c>
      <c r="L101" s="179" t="s">
        <v>327</v>
      </c>
      <c r="M101" s="180" t="s">
        <v>331</v>
      </c>
    </row>
    <row r="102" spans="1:13" ht="22.5" x14ac:dyDescent="0.2">
      <c r="A102" s="427"/>
      <c r="B102" s="174" t="s">
        <v>304</v>
      </c>
      <c r="C102" s="174" t="s">
        <v>305</v>
      </c>
      <c r="D102" s="174" t="s">
        <v>305</v>
      </c>
      <c r="E102" s="175" t="s">
        <v>312</v>
      </c>
      <c r="F102" s="174" t="s">
        <v>314</v>
      </c>
      <c r="G102" s="174" t="s">
        <v>316</v>
      </c>
      <c r="H102" s="174" t="s">
        <v>316</v>
      </c>
      <c r="I102" s="174" t="s">
        <v>316</v>
      </c>
      <c r="J102" s="175" t="s">
        <v>324</v>
      </c>
      <c r="K102" s="174" t="s">
        <v>326</v>
      </c>
      <c r="L102" s="175" t="s">
        <v>328</v>
      </c>
      <c r="M102" s="181" t="s">
        <v>332</v>
      </c>
    </row>
    <row r="103" spans="1:13" x14ac:dyDescent="0.2">
      <c r="A103" s="427"/>
      <c r="B103" s="174" t="s">
        <v>294</v>
      </c>
      <c r="C103" s="174" t="s">
        <v>306</v>
      </c>
      <c r="D103" s="174" t="s">
        <v>309</v>
      </c>
      <c r="E103" s="176"/>
      <c r="F103" s="174" t="s">
        <v>315</v>
      </c>
      <c r="G103" s="174" t="s">
        <v>317</v>
      </c>
      <c r="H103" s="174" t="s">
        <v>319</v>
      </c>
      <c r="I103" s="174" t="s">
        <v>319</v>
      </c>
      <c r="J103" s="176"/>
      <c r="K103" s="176"/>
      <c r="L103" s="175" t="s">
        <v>329</v>
      </c>
      <c r="M103" s="181" t="s">
        <v>333</v>
      </c>
    </row>
    <row r="104" spans="1:13" ht="21" x14ac:dyDescent="0.2">
      <c r="A104" s="427"/>
      <c r="B104" s="176"/>
      <c r="C104" s="177" t="s">
        <v>307</v>
      </c>
      <c r="D104" s="174" t="s">
        <v>310</v>
      </c>
      <c r="E104" s="176"/>
      <c r="F104" s="176"/>
      <c r="G104" s="174" t="s">
        <v>318</v>
      </c>
      <c r="H104" s="174" t="s">
        <v>320</v>
      </c>
      <c r="I104" s="174" t="s">
        <v>322</v>
      </c>
      <c r="J104" s="176"/>
      <c r="K104" s="176"/>
      <c r="L104" s="175" t="s">
        <v>330</v>
      </c>
      <c r="M104" s="182"/>
    </row>
    <row r="105" spans="1:13" ht="13.5" thickBot="1" x14ac:dyDescent="0.25">
      <c r="A105" s="428"/>
      <c r="B105" s="183"/>
      <c r="C105" s="184" t="s">
        <v>308</v>
      </c>
      <c r="D105" s="183"/>
      <c r="E105" s="183"/>
      <c r="F105" s="183"/>
      <c r="G105" s="183"/>
      <c r="H105" s="184" t="s">
        <v>321</v>
      </c>
      <c r="I105" s="183"/>
      <c r="J105" s="183"/>
      <c r="K105" s="183"/>
      <c r="L105" s="183"/>
      <c r="M105" s="185"/>
    </row>
    <row r="106" spans="1:13" ht="15" x14ac:dyDescent="0.2">
      <c r="A106" s="186" t="s">
        <v>88</v>
      </c>
      <c r="B106" s="247">
        <v>0</v>
      </c>
      <c r="C106" s="247">
        <v>0</v>
      </c>
      <c r="D106" s="247">
        <v>0</v>
      </c>
      <c r="E106" s="187">
        <f>B106+C106+D106</f>
        <v>0</v>
      </c>
      <c r="F106" s="247">
        <v>0</v>
      </c>
      <c r="G106" s="247">
        <v>0</v>
      </c>
      <c r="H106" s="247">
        <v>0</v>
      </c>
      <c r="I106" s="247">
        <v>0</v>
      </c>
      <c r="J106" s="187">
        <f t="shared" ref="J106:J111" si="0">G106+H106+I106</f>
        <v>0</v>
      </c>
      <c r="K106" s="247">
        <v>0</v>
      </c>
      <c r="L106" s="187">
        <f t="shared" ref="L106:L111" si="1">F106-J106</f>
        <v>0</v>
      </c>
      <c r="M106" s="187">
        <v>0</v>
      </c>
    </row>
    <row r="107" spans="1:13" ht="15" x14ac:dyDescent="0.2">
      <c r="A107" s="188" t="s">
        <v>89</v>
      </c>
      <c r="B107" s="246">
        <v>0</v>
      </c>
      <c r="C107" s="246">
        <v>0</v>
      </c>
      <c r="D107" s="246">
        <v>0</v>
      </c>
      <c r="E107" s="187">
        <f t="shared" ref="E107:E111" si="2">B107+C107+D107</f>
        <v>0</v>
      </c>
      <c r="F107" s="246">
        <v>0</v>
      </c>
      <c r="G107" s="246">
        <v>0</v>
      </c>
      <c r="H107" s="246">
        <v>0</v>
      </c>
      <c r="I107" s="246">
        <v>0</v>
      </c>
      <c r="J107" s="187">
        <f t="shared" si="0"/>
        <v>0</v>
      </c>
      <c r="K107" s="246">
        <v>0</v>
      </c>
      <c r="L107" s="187">
        <f t="shared" si="1"/>
        <v>0</v>
      </c>
      <c r="M107" s="172">
        <v>0</v>
      </c>
    </row>
    <row r="108" spans="1:13" ht="15" x14ac:dyDescent="0.2">
      <c r="A108" s="188" t="s">
        <v>90</v>
      </c>
      <c r="B108" s="246">
        <v>0</v>
      </c>
      <c r="C108" s="246">
        <v>0</v>
      </c>
      <c r="D108" s="246">
        <v>0</v>
      </c>
      <c r="E108" s="187">
        <f t="shared" si="2"/>
        <v>0</v>
      </c>
      <c r="F108" s="246">
        <v>0</v>
      </c>
      <c r="G108" s="246">
        <v>0</v>
      </c>
      <c r="H108" s="246">
        <v>0</v>
      </c>
      <c r="I108" s="246">
        <v>0</v>
      </c>
      <c r="J108" s="187">
        <f t="shared" si="0"/>
        <v>0</v>
      </c>
      <c r="K108" s="246">
        <v>0</v>
      </c>
      <c r="L108" s="187">
        <f t="shared" si="1"/>
        <v>0</v>
      </c>
      <c r="M108" s="172">
        <v>0</v>
      </c>
    </row>
    <row r="109" spans="1:13" ht="15" x14ac:dyDescent="0.2">
      <c r="A109" s="188" t="s">
        <v>91</v>
      </c>
      <c r="B109" s="246">
        <v>0</v>
      </c>
      <c r="C109" s="246">
        <v>0</v>
      </c>
      <c r="D109" s="246">
        <v>0</v>
      </c>
      <c r="E109" s="187">
        <f t="shared" si="2"/>
        <v>0</v>
      </c>
      <c r="F109" s="246">
        <v>0</v>
      </c>
      <c r="G109" s="246">
        <v>0</v>
      </c>
      <c r="H109" s="246">
        <v>0</v>
      </c>
      <c r="I109" s="246">
        <v>0</v>
      </c>
      <c r="J109" s="187">
        <f t="shared" si="0"/>
        <v>0</v>
      </c>
      <c r="K109" s="246">
        <v>0</v>
      </c>
      <c r="L109" s="187">
        <f t="shared" si="1"/>
        <v>0</v>
      </c>
      <c r="M109" s="172">
        <v>0</v>
      </c>
    </row>
    <row r="110" spans="1:13" ht="15" x14ac:dyDescent="0.2">
      <c r="A110" s="188" t="s">
        <v>92</v>
      </c>
      <c r="B110" s="246">
        <v>0</v>
      </c>
      <c r="C110" s="246">
        <v>0</v>
      </c>
      <c r="D110" s="246">
        <v>0</v>
      </c>
      <c r="E110" s="187">
        <f t="shared" si="2"/>
        <v>0</v>
      </c>
      <c r="F110" s="246">
        <v>0</v>
      </c>
      <c r="G110" s="246">
        <v>0</v>
      </c>
      <c r="H110" s="246">
        <v>0</v>
      </c>
      <c r="I110" s="246">
        <v>0</v>
      </c>
      <c r="J110" s="187">
        <f t="shared" si="0"/>
        <v>0</v>
      </c>
      <c r="K110" s="246">
        <v>0</v>
      </c>
      <c r="L110" s="187">
        <f t="shared" si="1"/>
        <v>0</v>
      </c>
      <c r="M110" s="172">
        <v>0</v>
      </c>
    </row>
    <row r="111" spans="1:13" ht="15" x14ac:dyDescent="0.2">
      <c r="A111" s="188" t="s">
        <v>93</v>
      </c>
      <c r="B111" s="246">
        <v>0</v>
      </c>
      <c r="C111" s="246">
        <v>0</v>
      </c>
      <c r="D111" s="246">
        <v>0</v>
      </c>
      <c r="E111" s="187">
        <f t="shared" si="2"/>
        <v>0</v>
      </c>
      <c r="F111" s="246">
        <v>0</v>
      </c>
      <c r="G111" s="246">
        <v>0</v>
      </c>
      <c r="H111" s="246">
        <v>0</v>
      </c>
      <c r="I111" s="246">
        <v>0</v>
      </c>
      <c r="J111" s="187">
        <f t="shared" si="0"/>
        <v>0</v>
      </c>
      <c r="K111" s="246"/>
      <c r="L111" s="187">
        <f t="shared" si="1"/>
        <v>0</v>
      </c>
      <c r="M111" s="172">
        <v>0</v>
      </c>
    </row>
    <row r="112" spans="1:13" ht="15" x14ac:dyDescent="0.2">
      <c r="A112" s="413"/>
      <c r="B112" s="413"/>
      <c r="C112" s="413"/>
      <c r="D112" s="413"/>
      <c r="E112" s="413"/>
      <c r="F112" s="413"/>
      <c r="G112" s="413"/>
      <c r="H112" s="413"/>
      <c r="I112" s="413"/>
      <c r="J112" s="413"/>
      <c r="K112" s="413"/>
      <c r="L112" s="413"/>
      <c r="M112" s="413"/>
    </row>
    <row r="113" spans="1:14" x14ac:dyDescent="0.2">
      <c r="A113" s="188" t="s">
        <v>94</v>
      </c>
      <c r="B113" s="172">
        <f>SUM(B106:B111)</f>
        <v>0</v>
      </c>
      <c r="C113" s="172">
        <f t="shared" ref="C113:L113" si="3">SUM(C106:C111)</f>
        <v>0</v>
      </c>
      <c r="D113" s="172">
        <f t="shared" si="3"/>
        <v>0</v>
      </c>
      <c r="E113" s="172">
        <f t="shared" si="3"/>
        <v>0</v>
      </c>
      <c r="F113" s="172">
        <f t="shared" si="3"/>
        <v>0</v>
      </c>
      <c r="G113" s="172">
        <f t="shared" si="3"/>
        <v>0</v>
      </c>
      <c r="H113" s="172">
        <f t="shared" si="3"/>
        <v>0</v>
      </c>
      <c r="I113" s="172">
        <f t="shared" si="3"/>
        <v>0</v>
      </c>
      <c r="J113" s="172">
        <f t="shared" si="3"/>
        <v>0</v>
      </c>
      <c r="K113" s="172">
        <f t="shared" si="3"/>
        <v>0</v>
      </c>
      <c r="L113" s="172">
        <f t="shared" si="3"/>
        <v>0</v>
      </c>
      <c r="M113" s="172">
        <v>0</v>
      </c>
    </row>
    <row r="114" spans="1:14" ht="15" x14ac:dyDescent="0.2">
      <c r="A114" s="414"/>
      <c r="B114" s="415"/>
      <c r="C114" s="415"/>
      <c r="D114" s="415"/>
      <c r="E114" s="415"/>
      <c r="F114" s="415"/>
      <c r="G114" s="415"/>
      <c r="H114" s="415"/>
      <c r="I114" s="415"/>
      <c r="J114" s="415"/>
      <c r="K114" s="415"/>
      <c r="L114" s="415"/>
      <c r="M114" s="416"/>
    </row>
    <row r="115" spans="1:14" ht="15" x14ac:dyDescent="0.2">
      <c r="A115" s="188" t="s">
        <v>88</v>
      </c>
      <c r="B115" s="246">
        <v>0</v>
      </c>
      <c r="C115" s="246">
        <v>0</v>
      </c>
      <c r="D115" s="246">
        <v>0</v>
      </c>
      <c r="E115" s="172">
        <f>B115+C115+D115</f>
        <v>0</v>
      </c>
      <c r="F115" s="246">
        <v>0</v>
      </c>
      <c r="G115" s="246">
        <v>0</v>
      </c>
      <c r="H115" s="246">
        <v>0</v>
      </c>
      <c r="I115" s="246">
        <v>0</v>
      </c>
      <c r="J115" s="172">
        <f>G115+H115+I115</f>
        <v>0</v>
      </c>
      <c r="K115" s="246">
        <v>0</v>
      </c>
      <c r="L115" s="172">
        <f>F115-J115</f>
        <v>0</v>
      </c>
      <c r="M115" s="172">
        <v>0</v>
      </c>
    </row>
    <row r="116" spans="1:14" ht="15" x14ac:dyDescent="0.2">
      <c r="A116" s="188" t="s">
        <v>89</v>
      </c>
      <c r="B116" s="246">
        <v>0</v>
      </c>
      <c r="C116" s="246">
        <v>0</v>
      </c>
      <c r="D116" s="246">
        <v>0</v>
      </c>
      <c r="E116" s="172">
        <f t="shared" ref="E116:E118" si="4">B116+C116+D116</f>
        <v>0</v>
      </c>
      <c r="F116" s="246">
        <v>0</v>
      </c>
      <c r="G116" s="246">
        <v>0</v>
      </c>
      <c r="H116" s="246">
        <v>0</v>
      </c>
      <c r="I116" s="246">
        <v>0</v>
      </c>
      <c r="J116" s="172">
        <f>G116+H116+I116</f>
        <v>0</v>
      </c>
      <c r="K116" s="246">
        <v>0</v>
      </c>
      <c r="L116" s="172">
        <f>F116-J116</f>
        <v>0</v>
      </c>
      <c r="M116" s="172">
        <v>0</v>
      </c>
    </row>
    <row r="117" spans="1:14" ht="15" x14ac:dyDescent="0.2">
      <c r="A117" s="188" t="s">
        <v>90</v>
      </c>
      <c r="B117" s="246">
        <v>0</v>
      </c>
      <c r="C117" s="246">
        <v>0</v>
      </c>
      <c r="D117" s="246">
        <v>0</v>
      </c>
      <c r="E117" s="172">
        <f t="shared" si="4"/>
        <v>0</v>
      </c>
      <c r="F117" s="246">
        <v>0</v>
      </c>
      <c r="G117" s="246">
        <v>0</v>
      </c>
      <c r="H117" s="246">
        <v>0</v>
      </c>
      <c r="I117" s="246">
        <v>0</v>
      </c>
      <c r="J117" s="172">
        <f>G117+H117+I117</f>
        <v>0</v>
      </c>
      <c r="K117" s="246">
        <v>0</v>
      </c>
      <c r="L117" s="172">
        <f>F117-J117</f>
        <v>0</v>
      </c>
      <c r="M117" s="172">
        <v>0</v>
      </c>
    </row>
    <row r="118" spans="1:14" ht="15" x14ac:dyDescent="0.2">
      <c r="A118" s="188" t="s">
        <v>93</v>
      </c>
      <c r="B118" s="246">
        <v>0</v>
      </c>
      <c r="C118" s="246">
        <v>0</v>
      </c>
      <c r="D118" s="246">
        <v>0</v>
      </c>
      <c r="E118" s="172">
        <f t="shared" si="4"/>
        <v>0</v>
      </c>
      <c r="F118" s="246">
        <v>0</v>
      </c>
      <c r="G118" s="246">
        <v>0</v>
      </c>
      <c r="H118" s="246">
        <v>0</v>
      </c>
      <c r="I118" s="246">
        <v>0</v>
      </c>
      <c r="J118" s="172">
        <f>G118+H118+I118</f>
        <v>0</v>
      </c>
      <c r="K118" s="246">
        <v>0</v>
      </c>
      <c r="L118" s="172">
        <f>F118-J118</f>
        <v>0</v>
      </c>
      <c r="M118" s="172">
        <v>0</v>
      </c>
    </row>
    <row r="119" spans="1:14" ht="15" x14ac:dyDescent="0.2">
      <c r="A119" s="413"/>
      <c r="B119" s="413"/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</row>
    <row r="120" spans="1:14" x14ac:dyDescent="0.2">
      <c r="A120" s="188" t="s">
        <v>94</v>
      </c>
      <c r="B120" s="172">
        <f>SUM(B115:B118)</f>
        <v>0</v>
      </c>
      <c r="C120" s="172">
        <f t="shared" ref="C120:L120" si="5">SUM(C115:C118)</f>
        <v>0</v>
      </c>
      <c r="D120" s="172">
        <f t="shared" si="5"/>
        <v>0</v>
      </c>
      <c r="E120" s="172">
        <f t="shared" si="5"/>
        <v>0</v>
      </c>
      <c r="F120" s="172">
        <f t="shared" si="5"/>
        <v>0</v>
      </c>
      <c r="G120" s="172">
        <f t="shared" si="5"/>
        <v>0</v>
      </c>
      <c r="H120" s="172">
        <f t="shared" si="5"/>
        <v>0</v>
      </c>
      <c r="I120" s="172">
        <f t="shared" si="5"/>
        <v>0</v>
      </c>
      <c r="J120" s="172">
        <f t="shared" si="5"/>
        <v>0</v>
      </c>
      <c r="K120" s="172">
        <f t="shared" si="5"/>
        <v>0</v>
      </c>
      <c r="L120" s="172">
        <f t="shared" si="5"/>
        <v>0</v>
      </c>
      <c r="M120" s="172">
        <v>0</v>
      </c>
    </row>
    <row r="121" spans="1:14" ht="15.75" thickBot="1" x14ac:dyDescent="0.25">
      <c r="A121" s="417"/>
      <c r="B121" s="418"/>
      <c r="C121" s="418"/>
      <c r="D121" s="418"/>
      <c r="E121" s="418"/>
      <c r="F121" s="418"/>
      <c r="G121" s="418"/>
      <c r="H121" s="418"/>
      <c r="I121" s="418"/>
      <c r="J121" s="418"/>
      <c r="K121" s="418"/>
      <c r="L121" s="418"/>
      <c r="M121" s="419"/>
    </row>
    <row r="123" spans="1:14" ht="15.75" x14ac:dyDescent="0.2">
      <c r="A123" s="168" t="s">
        <v>347</v>
      </c>
    </row>
    <row r="124" spans="1:14" ht="15" x14ac:dyDescent="0.2">
      <c r="A124" s="159" t="s">
        <v>335</v>
      </c>
    </row>
    <row r="125" spans="1:14" ht="15.75" x14ac:dyDescent="0.2">
      <c r="A125" s="158"/>
    </row>
    <row r="126" spans="1:14" ht="15" x14ac:dyDescent="0.2">
      <c r="A126" s="159" t="s">
        <v>349</v>
      </c>
    </row>
    <row r="127" spans="1:14" ht="15.75" thickBot="1" x14ac:dyDescent="0.3">
      <c r="A127" s="150" t="s">
        <v>348</v>
      </c>
    </row>
    <row r="128" spans="1:14" ht="13.5" thickBot="1" x14ac:dyDescent="0.25">
      <c r="A128" s="431" t="s">
        <v>95</v>
      </c>
      <c r="B128" s="432"/>
      <c r="C128" s="432"/>
      <c r="D128" s="433"/>
      <c r="E128" s="431" t="s">
        <v>96</v>
      </c>
      <c r="F128" s="433"/>
      <c r="G128" s="431" t="s">
        <v>97</v>
      </c>
      <c r="H128" s="432"/>
      <c r="I128" s="432"/>
      <c r="J128" s="432"/>
      <c r="K128" s="432"/>
      <c r="L128" s="432"/>
      <c r="M128" s="432"/>
      <c r="N128" s="433"/>
    </row>
    <row r="129" spans="1:14" ht="58.5" customHeight="1" x14ac:dyDescent="0.2">
      <c r="A129" s="434"/>
      <c r="B129" s="436" t="s">
        <v>98</v>
      </c>
      <c r="C129" s="189" t="s">
        <v>336</v>
      </c>
      <c r="D129" s="438" t="s">
        <v>99</v>
      </c>
      <c r="E129" s="438" t="s">
        <v>337</v>
      </c>
      <c r="F129" s="436" t="s">
        <v>338</v>
      </c>
      <c r="G129" s="191" t="s">
        <v>339</v>
      </c>
      <c r="H129" s="189" t="s">
        <v>341</v>
      </c>
      <c r="I129" s="438" t="s">
        <v>100</v>
      </c>
      <c r="J129" s="436" t="s">
        <v>101</v>
      </c>
      <c r="K129" s="438" t="s">
        <v>102</v>
      </c>
      <c r="L129" s="438" t="s">
        <v>103</v>
      </c>
      <c r="M129" s="191" t="s">
        <v>343</v>
      </c>
      <c r="N129" s="191" t="s">
        <v>345</v>
      </c>
    </row>
    <row r="130" spans="1:14" ht="13.5" thickBot="1" x14ac:dyDescent="0.25">
      <c r="A130" s="435"/>
      <c r="B130" s="437"/>
      <c r="C130" s="190" t="s">
        <v>296</v>
      </c>
      <c r="D130" s="439"/>
      <c r="E130" s="439"/>
      <c r="F130" s="437"/>
      <c r="G130" s="192" t="s">
        <v>340</v>
      </c>
      <c r="H130" s="190" t="s">
        <v>342</v>
      </c>
      <c r="I130" s="439"/>
      <c r="J130" s="437"/>
      <c r="K130" s="439"/>
      <c r="L130" s="439"/>
      <c r="M130" s="192" t="s">
        <v>344</v>
      </c>
      <c r="N130" s="192" t="s">
        <v>346</v>
      </c>
    </row>
    <row r="131" spans="1:14" ht="13.5" thickBot="1" x14ac:dyDescent="0.25">
      <c r="A131" s="193" t="s">
        <v>88</v>
      </c>
      <c r="B131" s="248">
        <v>0</v>
      </c>
      <c r="C131" s="249">
        <v>0</v>
      </c>
      <c r="D131" s="194">
        <f>B131+C131</f>
        <v>0</v>
      </c>
      <c r="E131" s="248">
        <v>0</v>
      </c>
      <c r="F131" s="249">
        <v>0</v>
      </c>
      <c r="G131" s="248">
        <v>0</v>
      </c>
      <c r="H131" s="249">
        <v>0</v>
      </c>
      <c r="I131" s="194">
        <f>G131+H131</f>
        <v>0</v>
      </c>
      <c r="J131" s="248">
        <v>0</v>
      </c>
      <c r="K131" s="194">
        <f>E131-G131</f>
        <v>0</v>
      </c>
      <c r="L131" s="195">
        <f>F131-H131</f>
        <v>0</v>
      </c>
      <c r="M131" s="195">
        <v>0</v>
      </c>
      <c r="N131" s="195">
        <v>0</v>
      </c>
    </row>
    <row r="132" spans="1:14" ht="13.5" thickBot="1" x14ac:dyDescent="0.25">
      <c r="A132" s="193" t="s">
        <v>89</v>
      </c>
      <c r="B132" s="248">
        <v>0</v>
      </c>
      <c r="C132" s="249">
        <v>0</v>
      </c>
      <c r="D132" s="194">
        <f t="shared" ref="D132:D135" si="6">B132+C132</f>
        <v>0</v>
      </c>
      <c r="E132" s="248">
        <v>0</v>
      </c>
      <c r="F132" s="249">
        <v>0</v>
      </c>
      <c r="G132" s="248">
        <v>0</v>
      </c>
      <c r="H132" s="249">
        <v>0</v>
      </c>
      <c r="I132" s="194">
        <f t="shared" ref="I132:I135" si="7">G132+H132</f>
        <v>0</v>
      </c>
      <c r="J132" s="248">
        <v>0</v>
      </c>
      <c r="K132" s="194">
        <f t="shared" ref="K132:K135" si="8">E132-G132</f>
        <v>0</v>
      </c>
      <c r="L132" s="195">
        <f t="shared" ref="L132:L135" si="9">F132-H132</f>
        <v>0</v>
      </c>
      <c r="M132" s="195">
        <v>0</v>
      </c>
      <c r="N132" s="195">
        <v>0</v>
      </c>
    </row>
    <row r="133" spans="1:14" ht="13.5" thickBot="1" x14ac:dyDescent="0.25">
      <c r="A133" s="193" t="s">
        <v>90</v>
      </c>
      <c r="B133" s="248">
        <v>0</v>
      </c>
      <c r="C133" s="249">
        <v>0</v>
      </c>
      <c r="D133" s="194">
        <f t="shared" si="6"/>
        <v>0</v>
      </c>
      <c r="E133" s="248">
        <v>0</v>
      </c>
      <c r="F133" s="249">
        <v>0</v>
      </c>
      <c r="G133" s="248">
        <v>0</v>
      </c>
      <c r="H133" s="249">
        <v>0</v>
      </c>
      <c r="I133" s="194">
        <f t="shared" si="7"/>
        <v>0</v>
      </c>
      <c r="J133" s="248">
        <v>0</v>
      </c>
      <c r="K133" s="194">
        <f t="shared" si="8"/>
        <v>0</v>
      </c>
      <c r="L133" s="195">
        <f t="shared" si="9"/>
        <v>0</v>
      </c>
      <c r="M133" s="195">
        <v>0</v>
      </c>
      <c r="N133" s="195">
        <v>0</v>
      </c>
    </row>
    <row r="134" spans="1:14" ht="13.5" thickBot="1" x14ac:dyDescent="0.25">
      <c r="A134" s="193" t="s">
        <v>91</v>
      </c>
      <c r="B134" s="248">
        <v>0</v>
      </c>
      <c r="C134" s="249">
        <v>0</v>
      </c>
      <c r="D134" s="194">
        <f t="shared" si="6"/>
        <v>0</v>
      </c>
      <c r="E134" s="248">
        <v>0</v>
      </c>
      <c r="F134" s="249">
        <v>0</v>
      </c>
      <c r="G134" s="248">
        <v>0</v>
      </c>
      <c r="H134" s="249">
        <v>0</v>
      </c>
      <c r="I134" s="194">
        <f t="shared" si="7"/>
        <v>0</v>
      </c>
      <c r="J134" s="248">
        <v>0</v>
      </c>
      <c r="K134" s="194">
        <f t="shared" si="8"/>
        <v>0</v>
      </c>
      <c r="L134" s="195">
        <f t="shared" si="9"/>
        <v>0</v>
      </c>
      <c r="M134" s="195">
        <v>0</v>
      </c>
      <c r="N134" s="195">
        <v>0</v>
      </c>
    </row>
    <row r="135" spans="1:14" ht="13.5" thickBot="1" x14ac:dyDescent="0.25">
      <c r="A135" s="193" t="s">
        <v>92</v>
      </c>
      <c r="B135" s="248">
        <v>0</v>
      </c>
      <c r="C135" s="249">
        <v>0</v>
      </c>
      <c r="D135" s="194">
        <f t="shared" si="6"/>
        <v>0</v>
      </c>
      <c r="E135" s="248">
        <v>0</v>
      </c>
      <c r="F135" s="249">
        <v>0</v>
      </c>
      <c r="G135" s="248">
        <v>0</v>
      </c>
      <c r="H135" s="249">
        <v>0</v>
      </c>
      <c r="I135" s="194">
        <f t="shared" si="7"/>
        <v>0</v>
      </c>
      <c r="J135" s="248">
        <v>0</v>
      </c>
      <c r="K135" s="194">
        <f t="shared" si="8"/>
        <v>0</v>
      </c>
      <c r="L135" s="195">
        <f t="shared" si="9"/>
        <v>0</v>
      </c>
      <c r="M135" s="195">
        <v>0</v>
      </c>
      <c r="N135" s="195">
        <v>0</v>
      </c>
    </row>
    <row r="136" spans="1:14" ht="13.5" thickBot="1" x14ac:dyDescent="0.25">
      <c r="A136" s="446"/>
      <c r="B136" s="447"/>
      <c r="C136" s="447"/>
      <c r="D136" s="447"/>
      <c r="E136" s="447"/>
      <c r="F136" s="447"/>
      <c r="G136" s="447"/>
      <c r="H136" s="447"/>
      <c r="I136" s="447"/>
      <c r="J136" s="447"/>
      <c r="K136" s="447"/>
      <c r="L136" s="447"/>
      <c r="M136" s="447"/>
      <c r="N136" s="448"/>
    </row>
    <row r="137" spans="1:14" ht="13.5" thickBot="1" x14ac:dyDescent="0.25">
      <c r="A137" s="193" t="s">
        <v>94</v>
      </c>
      <c r="B137" s="194">
        <f>SUM(B131:B135)</f>
        <v>0</v>
      </c>
      <c r="C137" s="194">
        <f t="shared" ref="C137:N137" si="10">SUM(C131:C135)</f>
        <v>0</v>
      </c>
      <c r="D137" s="194">
        <f t="shared" si="10"/>
        <v>0</v>
      </c>
      <c r="E137" s="194">
        <f t="shared" si="10"/>
        <v>0</v>
      </c>
      <c r="F137" s="194">
        <f t="shared" si="10"/>
        <v>0</v>
      </c>
      <c r="G137" s="194">
        <f t="shared" si="10"/>
        <v>0</v>
      </c>
      <c r="H137" s="194">
        <f t="shared" si="10"/>
        <v>0</v>
      </c>
      <c r="I137" s="194">
        <f t="shared" si="10"/>
        <v>0</v>
      </c>
      <c r="J137" s="194">
        <f t="shared" si="10"/>
        <v>0</v>
      </c>
      <c r="K137" s="194">
        <f t="shared" si="10"/>
        <v>0</v>
      </c>
      <c r="L137" s="194">
        <f t="shared" si="10"/>
        <v>0</v>
      </c>
      <c r="M137" s="194">
        <f t="shared" si="10"/>
        <v>0</v>
      </c>
      <c r="N137" s="194">
        <f t="shared" si="10"/>
        <v>0</v>
      </c>
    </row>
    <row r="138" spans="1:14" ht="13.5" thickBot="1" x14ac:dyDescent="0.25">
      <c r="A138" s="431"/>
      <c r="B138" s="432"/>
      <c r="C138" s="432"/>
      <c r="D138" s="432"/>
      <c r="E138" s="432"/>
      <c r="F138" s="432"/>
      <c r="G138" s="432"/>
      <c r="H138" s="432"/>
      <c r="I138" s="432"/>
      <c r="J138" s="432"/>
      <c r="K138" s="432"/>
      <c r="L138" s="432"/>
      <c r="M138" s="432"/>
      <c r="N138" s="433"/>
    </row>
    <row r="141" spans="1:14" ht="13.5" thickBot="1" x14ac:dyDescent="0.25"/>
    <row r="142" spans="1:14" ht="30.75" thickBot="1" x14ac:dyDescent="0.25">
      <c r="A142" s="196" t="s">
        <v>104</v>
      </c>
      <c r="B142" s="250">
        <v>1</v>
      </c>
      <c r="C142" s="198"/>
      <c r="D142" s="198"/>
    </row>
    <row r="143" spans="1:14" ht="21.75" customHeight="1" x14ac:dyDescent="0.2">
      <c r="A143" s="199"/>
      <c r="B143" s="197" t="s">
        <v>350</v>
      </c>
    </row>
    <row r="144" spans="1:14" ht="56.25" customHeight="1" x14ac:dyDescent="0.2">
      <c r="A144" s="449" t="s">
        <v>351</v>
      </c>
      <c r="B144" s="450"/>
      <c r="C144" s="451"/>
    </row>
    <row r="145" spans="1:4" ht="50.25" customHeight="1" thickBot="1" x14ac:dyDescent="0.25">
      <c r="A145" s="204" t="s">
        <v>105</v>
      </c>
      <c r="B145" s="245"/>
      <c r="C145" s="203"/>
      <c r="D145" s="203"/>
    </row>
    <row r="146" spans="1:4" ht="33" customHeight="1" thickBot="1" x14ac:dyDescent="0.25">
      <c r="A146" s="204" t="s">
        <v>106</v>
      </c>
      <c r="B146" s="251">
        <v>0</v>
      </c>
      <c r="C146" s="203"/>
      <c r="D146" s="203"/>
    </row>
    <row r="147" spans="1:4" ht="48" customHeight="1" thickBot="1" x14ac:dyDescent="0.25">
      <c r="A147" s="204" t="s">
        <v>107</v>
      </c>
      <c r="B147" s="251">
        <v>0</v>
      </c>
      <c r="C147" s="203"/>
      <c r="D147" s="203"/>
    </row>
    <row r="148" spans="1:4" ht="46.5" customHeight="1" thickBot="1" x14ac:dyDescent="0.25">
      <c r="A148" s="204" t="s">
        <v>108</v>
      </c>
      <c r="B148" s="251">
        <v>0</v>
      </c>
      <c r="C148" s="203"/>
      <c r="D148" s="203"/>
    </row>
    <row r="149" spans="1:4" ht="51" customHeight="1" thickBot="1" x14ac:dyDescent="0.25">
      <c r="A149" s="204" t="s">
        <v>109</v>
      </c>
      <c r="B149" s="251">
        <v>0</v>
      </c>
      <c r="C149" s="203"/>
      <c r="D149" s="203"/>
    </row>
    <row r="150" spans="1:4" ht="45.75" thickBot="1" x14ac:dyDescent="0.25">
      <c r="A150" s="204" t="s">
        <v>110</v>
      </c>
      <c r="B150" s="251">
        <v>0</v>
      </c>
      <c r="C150" s="203"/>
      <c r="D150" s="203"/>
    </row>
    <row r="151" spans="1:4" ht="36.75" customHeight="1" thickBot="1" x14ac:dyDescent="0.25">
      <c r="A151" s="204" t="s">
        <v>111</v>
      </c>
      <c r="B151" s="251">
        <v>0</v>
      </c>
      <c r="C151" s="203"/>
      <c r="D151" s="203"/>
    </row>
    <row r="152" spans="1:4" ht="45.75" thickBot="1" x14ac:dyDescent="0.25">
      <c r="A152" s="204" t="s">
        <v>112</v>
      </c>
      <c r="B152" s="251">
        <v>0</v>
      </c>
      <c r="C152" s="203"/>
      <c r="D152" s="203"/>
    </row>
    <row r="153" spans="1:4" ht="45.75" thickBot="1" x14ac:dyDescent="0.25">
      <c r="A153" s="204" t="s">
        <v>113</v>
      </c>
      <c r="B153" s="251">
        <v>0</v>
      </c>
      <c r="C153" s="203"/>
      <c r="D153" s="203"/>
    </row>
    <row r="154" spans="1:4" ht="45.75" thickBot="1" x14ac:dyDescent="0.25">
      <c r="A154" s="204" t="s">
        <v>114</v>
      </c>
      <c r="B154" s="251">
        <v>0</v>
      </c>
      <c r="C154" s="203"/>
      <c r="D154" s="203"/>
    </row>
    <row r="155" spans="1:4" ht="30.75" thickBot="1" x14ac:dyDescent="0.25">
      <c r="A155" s="204" t="s">
        <v>115</v>
      </c>
      <c r="B155" s="251">
        <v>0</v>
      </c>
      <c r="C155" s="203"/>
      <c r="D155" s="203"/>
    </row>
    <row r="156" spans="1:4" ht="60.75" thickBot="1" x14ac:dyDescent="0.25">
      <c r="A156" s="204" t="s">
        <v>116</v>
      </c>
      <c r="B156" s="251">
        <v>0</v>
      </c>
      <c r="C156" s="203"/>
      <c r="D156" s="203"/>
    </row>
    <row r="157" spans="1:4" ht="60.75" thickBot="1" x14ac:dyDescent="0.25">
      <c r="A157" s="204" t="s">
        <v>117</v>
      </c>
      <c r="B157" s="251">
        <v>0</v>
      </c>
      <c r="C157" s="203"/>
      <c r="D157" s="203"/>
    </row>
    <row r="158" spans="1:4" ht="120.75" thickBot="1" x14ac:dyDescent="0.25">
      <c r="A158" s="205" t="s">
        <v>352</v>
      </c>
      <c r="B158" s="251"/>
      <c r="C158" s="203"/>
      <c r="D158" s="203"/>
    </row>
    <row r="159" spans="1:4" ht="30.75" thickBot="1" x14ac:dyDescent="0.25">
      <c r="A159" s="206" t="s">
        <v>118</v>
      </c>
      <c r="B159" s="245">
        <f>SUM(B145:B157)</f>
        <v>0</v>
      </c>
      <c r="C159" s="203"/>
      <c r="D159" s="203"/>
    </row>
    <row r="160" spans="1:4" ht="45.75" thickBot="1" x14ac:dyDescent="0.25">
      <c r="A160" s="205" t="s">
        <v>119</v>
      </c>
      <c r="B160" s="245"/>
      <c r="C160" s="203"/>
      <c r="D160" s="203"/>
    </row>
    <row r="161" spans="1:4" ht="30.75" thickBot="1" x14ac:dyDescent="0.25">
      <c r="A161" s="204" t="s">
        <v>120</v>
      </c>
      <c r="B161" s="251">
        <v>1</v>
      </c>
      <c r="C161" s="203"/>
      <c r="D161" s="203"/>
    </row>
    <row r="162" spans="1:4" ht="45.75" thickBot="1" x14ac:dyDescent="0.25">
      <c r="A162" s="204" t="s">
        <v>121</v>
      </c>
      <c r="B162" s="251">
        <v>0</v>
      </c>
      <c r="C162" s="203"/>
      <c r="D162" s="203"/>
    </row>
    <row r="163" spans="1:4" ht="60.75" thickBot="1" x14ac:dyDescent="0.25">
      <c r="A163" s="204" t="s">
        <v>122</v>
      </c>
      <c r="B163" s="251">
        <v>0</v>
      </c>
      <c r="C163" s="203"/>
      <c r="D163" s="203"/>
    </row>
    <row r="164" spans="1:4" ht="30.75" thickBot="1" x14ac:dyDescent="0.25">
      <c r="A164" s="204" t="s">
        <v>123</v>
      </c>
      <c r="B164" s="251">
        <v>0</v>
      </c>
      <c r="C164" s="203"/>
      <c r="D164" s="203"/>
    </row>
    <row r="165" spans="1:4" ht="45.75" thickBot="1" x14ac:dyDescent="0.25">
      <c r="A165" s="204" t="s">
        <v>124</v>
      </c>
      <c r="B165" s="251">
        <v>0</v>
      </c>
      <c r="C165" s="203"/>
      <c r="D165" s="203"/>
    </row>
    <row r="166" spans="1:4" ht="45.75" thickBot="1" x14ac:dyDescent="0.25">
      <c r="A166" s="204" t="s">
        <v>125</v>
      </c>
      <c r="B166" s="251">
        <v>0</v>
      </c>
      <c r="C166" s="203"/>
      <c r="D166" s="203"/>
    </row>
    <row r="167" spans="1:4" ht="30.75" thickBot="1" x14ac:dyDescent="0.25">
      <c r="A167" s="204" t="s">
        <v>126</v>
      </c>
      <c r="B167" s="251">
        <v>0</v>
      </c>
      <c r="C167" s="203"/>
      <c r="D167" s="203"/>
    </row>
    <row r="168" spans="1:4" ht="45.75" thickBot="1" x14ac:dyDescent="0.25">
      <c r="A168" s="204" t="s">
        <v>127</v>
      </c>
      <c r="B168" s="251">
        <v>0</v>
      </c>
      <c r="C168" s="203"/>
      <c r="D168" s="203"/>
    </row>
    <row r="169" spans="1:4" ht="45.75" thickBot="1" x14ac:dyDescent="0.25">
      <c r="A169" s="204" t="s">
        <v>128</v>
      </c>
      <c r="B169" s="251">
        <v>0</v>
      </c>
      <c r="C169" s="203"/>
      <c r="D169" s="203"/>
    </row>
    <row r="170" spans="1:4" ht="45.75" thickBot="1" x14ac:dyDescent="0.25">
      <c r="A170" s="204" t="s">
        <v>129</v>
      </c>
      <c r="B170" s="251">
        <v>0</v>
      </c>
      <c r="C170" s="203"/>
      <c r="D170" s="203"/>
    </row>
    <row r="171" spans="1:4" ht="30.75" thickBot="1" x14ac:dyDescent="0.25">
      <c r="A171" s="204" t="s">
        <v>130</v>
      </c>
      <c r="B171" s="251">
        <v>0</v>
      </c>
      <c r="C171" s="203"/>
      <c r="D171" s="203"/>
    </row>
    <row r="172" spans="1:4" ht="45.75" thickBot="1" x14ac:dyDescent="0.25">
      <c r="A172" s="204" t="s">
        <v>131</v>
      </c>
      <c r="B172" s="251">
        <v>0</v>
      </c>
      <c r="C172" s="203"/>
      <c r="D172" s="203"/>
    </row>
    <row r="173" spans="1:4" ht="45.75" thickBot="1" x14ac:dyDescent="0.25">
      <c r="A173" s="204" t="s">
        <v>132</v>
      </c>
      <c r="B173" s="251">
        <v>0</v>
      </c>
      <c r="C173" s="203"/>
      <c r="D173" s="203"/>
    </row>
    <row r="174" spans="1:4" ht="60.75" thickBot="1" x14ac:dyDescent="0.25">
      <c r="A174" s="204" t="s">
        <v>133</v>
      </c>
      <c r="B174" s="251">
        <v>0</v>
      </c>
      <c r="C174" s="203"/>
      <c r="D174" s="203"/>
    </row>
    <row r="175" spans="1:4" ht="75.75" thickBot="1" x14ac:dyDescent="0.25">
      <c r="A175" s="204" t="s">
        <v>134</v>
      </c>
      <c r="B175" s="251">
        <v>0</v>
      </c>
      <c r="C175" s="203"/>
      <c r="D175" s="203"/>
    </row>
    <row r="176" spans="1:4" ht="75.75" thickBot="1" x14ac:dyDescent="0.25">
      <c r="A176" s="204" t="s">
        <v>135</v>
      </c>
      <c r="B176" s="251">
        <v>0</v>
      </c>
      <c r="C176" s="203"/>
      <c r="D176" s="203"/>
    </row>
    <row r="177" spans="1:4" ht="30.75" thickBot="1" x14ac:dyDescent="0.25">
      <c r="A177" s="204" t="s">
        <v>136</v>
      </c>
      <c r="B177" s="251">
        <v>0</v>
      </c>
      <c r="C177" s="203"/>
      <c r="D177" s="203"/>
    </row>
    <row r="178" spans="1:4" ht="30.75" thickBot="1" x14ac:dyDescent="0.25">
      <c r="A178" s="206" t="s">
        <v>137</v>
      </c>
      <c r="B178" s="202">
        <f>SUM(B145:B177)</f>
        <v>1</v>
      </c>
      <c r="C178" s="203"/>
      <c r="D178" s="203"/>
    </row>
    <row r="179" spans="1:4" ht="13.5" thickBot="1" x14ac:dyDescent="0.25"/>
    <row r="180" spans="1:4" ht="16.5" thickBot="1" x14ac:dyDescent="0.25">
      <c r="A180" s="259" t="s">
        <v>0</v>
      </c>
      <c r="B180" s="260"/>
    </row>
    <row r="181" spans="1:4" ht="15" x14ac:dyDescent="0.2">
      <c r="A181" s="159" t="s">
        <v>353</v>
      </c>
    </row>
    <row r="182" spans="1:4" ht="15" x14ac:dyDescent="0.2">
      <c r="A182" s="159" t="s">
        <v>354</v>
      </c>
    </row>
    <row r="183" spans="1:4" ht="15" x14ac:dyDescent="0.2">
      <c r="A183" s="159" t="s">
        <v>355</v>
      </c>
    </row>
    <row r="184" spans="1:4" ht="13.5" thickBot="1" x14ac:dyDescent="0.25"/>
    <row r="185" spans="1:4" ht="23.25" x14ac:dyDescent="0.2">
      <c r="A185" s="252" t="s">
        <v>1</v>
      </c>
      <c r="B185" s="440" t="s">
        <v>356</v>
      </c>
      <c r="C185" s="442" t="s">
        <v>171</v>
      </c>
      <c r="D185" s="444" t="s">
        <v>357</v>
      </c>
    </row>
    <row r="186" spans="1:4" ht="30.75" customHeight="1" thickBot="1" x14ac:dyDescent="0.25">
      <c r="A186" s="253" t="s">
        <v>2</v>
      </c>
      <c r="B186" s="441"/>
      <c r="C186" s="443"/>
      <c r="D186" s="445"/>
    </row>
    <row r="187" spans="1:4" ht="34.5" customHeight="1" thickBot="1" x14ac:dyDescent="0.25">
      <c r="A187" s="173" t="s">
        <v>193</v>
      </c>
      <c r="B187" s="211">
        <f>CONTROLLI!E9</f>
        <v>466758.95</v>
      </c>
      <c r="C187" s="200"/>
      <c r="D187" s="200"/>
    </row>
    <row r="188" spans="1:4" ht="24.75" thickBot="1" x14ac:dyDescent="0.25">
      <c r="A188" s="173" t="s">
        <v>194</v>
      </c>
      <c r="B188" s="211">
        <f>CONTROLLI!E10</f>
        <v>100000</v>
      </c>
      <c r="C188" s="211">
        <f>CONTROLLI!F10</f>
        <v>100000</v>
      </c>
      <c r="D188" s="279">
        <v>0</v>
      </c>
    </row>
    <row r="189" spans="1:4" ht="15.75" thickBot="1" x14ac:dyDescent="0.25">
      <c r="A189" s="173" t="s">
        <v>195</v>
      </c>
      <c r="B189" s="211">
        <f>CONTROLLI!E11</f>
        <v>28433.72</v>
      </c>
      <c r="C189" s="211">
        <f>CONTROLLI!F11</f>
        <v>28433.72</v>
      </c>
      <c r="D189" s="279">
        <v>0</v>
      </c>
    </row>
    <row r="190" spans="1:4" ht="15.75" thickBot="1" x14ac:dyDescent="0.25">
      <c r="A190" s="173" t="s">
        <v>196</v>
      </c>
      <c r="B190" s="211">
        <f>CONTROLLI!E12</f>
        <v>3557</v>
      </c>
      <c r="C190" s="211">
        <f>CONTROLLI!F12</f>
        <v>3557</v>
      </c>
      <c r="D190" s="279">
        <v>0</v>
      </c>
    </row>
    <row r="191" spans="1:4" ht="24.75" thickBot="1" x14ac:dyDescent="0.25">
      <c r="A191" s="173" t="s">
        <v>197</v>
      </c>
      <c r="B191" s="211">
        <f>CONTROLLI!E13</f>
        <v>22789.93</v>
      </c>
      <c r="C191" s="211">
        <f>CONTROLLI!F13</f>
        <v>22789.93</v>
      </c>
      <c r="D191" s="279">
        <v>0</v>
      </c>
    </row>
    <row r="192" spans="1:4" ht="30.75" customHeight="1" thickBot="1" x14ac:dyDescent="0.25">
      <c r="A192" s="173" t="s">
        <v>198</v>
      </c>
      <c r="B192" s="211">
        <f>CONTROLLI!E14</f>
        <v>32521.82</v>
      </c>
      <c r="C192" s="211">
        <f>CONTROLLI!F14</f>
        <v>32521.82</v>
      </c>
      <c r="D192" s="279">
        <v>0</v>
      </c>
    </row>
    <row r="193" spans="1:4" ht="24.75" thickBot="1" x14ac:dyDescent="0.25">
      <c r="A193" s="173" t="s">
        <v>199</v>
      </c>
      <c r="B193" s="211">
        <f>CONTROLLI!E15</f>
        <v>0</v>
      </c>
      <c r="C193" s="211">
        <f>CONTROLLI!F15</f>
        <v>0</v>
      </c>
      <c r="D193" s="279">
        <v>0</v>
      </c>
    </row>
    <row r="194" spans="1:4" ht="15.75" thickBot="1" x14ac:dyDescent="0.25">
      <c r="A194" s="173" t="s">
        <v>200</v>
      </c>
      <c r="B194" s="211">
        <f>CONTROLLI!E16</f>
        <v>0</v>
      </c>
      <c r="C194" s="211">
        <f>CONTROLLI!F16</f>
        <v>0</v>
      </c>
      <c r="D194" s="279">
        <v>0</v>
      </c>
    </row>
    <row r="195" spans="1:4" ht="15.75" thickBot="1" x14ac:dyDescent="0.25">
      <c r="A195" s="173" t="s">
        <v>201</v>
      </c>
      <c r="B195" s="211">
        <f>CONTROLLI!E17</f>
        <v>0</v>
      </c>
      <c r="C195" s="211">
        <f>CONTROLLI!F17</f>
        <v>0</v>
      </c>
      <c r="D195" s="279">
        <v>0</v>
      </c>
    </row>
    <row r="196" spans="1:4" ht="15.75" thickBot="1" x14ac:dyDescent="0.25">
      <c r="A196" s="173" t="s">
        <v>202</v>
      </c>
      <c r="B196" s="211">
        <f>CONTROLLI!E18</f>
        <v>0</v>
      </c>
      <c r="C196" s="211">
        <f>CONTROLLI!F18</f>
        <v>0</v>
      </c>
      <c r="D196" s="279">
        <v>0</v>
      </c>
    </row>
    <row r="197" spans="1:4" ht="28.5" customHeight="1" thickBot="1" x14ac:dyDescent="0.25">
      <c r="A197" s="173" t="s">
        <v>203</v>
      </c>
      <c r="B197" s="211">
        <f>CONTROLLI!E19</f>
        <v>0</v>
      </c>
      <c r="C197" s="211">
        <f>CONTROLLI!F19</f>
        <v>0</v>
      </c>
      <c r="D197" s="279">
        <v>0</v>
      </c>
    </row>
    <row r="198" spans="1:4" ht="27" customHeight="1" thickBot="1" x14ac:dyDescent="0.25">
      <c r="A198" s="173" t="s">
        <v>204</v>
      </c>
      <c r="B198" s="211">
        <f>CONTROLLI!E20</f>
        <v>0.01</v>
      </c>
      <c r="C198" s="211">
        <f>CONTROLLI!F20</f>
        <v>0.01</v>
      </c>
      <c r="D198" s="280">
        <v>0</v>
      </c>
    </row>
    <row r="199" spans="1:4" ht="22.5" customHeight="1" thickBot="1" x14ac:dyDescent="0.25">
      <c r="A199" s="173" t="s">
        <v>205</v>
      </c>
      <c r="B199" s="211">
        <f>CONTROLLI!E21</f>
        <v>0</v>
      </c>
      <c r="C199" s="211">
        <f>CONTROLLI!F21</f>
        <v>0</v>
      </c>
      <c r="D199" s="281">
        <v>0</v>
      </c>
    </row>
    <row r="200" spans="1:4" ht="15.75" thickBot="1" x14ac:dyDescent="0.25">
      <c r="A200" s="243" t="s">
        <v>358</v>
      </c>
      <c r="B200" s="212">
        <f>CONTROLLI!E22</f>
        <v>654061.42999999993</v>
      </c>
      <c r="C200" s="211">
        <f>CONTROLLI!F22</f>
        <v>187302.48</v>
      </c>
      <c r="D200" s="281">
        <v>0</v>
      </c>
    </row>
    <row r="201" spans="1:4" ht="15.75" thickBot="1" x14ac:dyDescent="0.25">
      <c r="A201" s="244" t="s">
        <v>5</v>
      </c>
      <c r="B201" s="201">
        <f>CONTROLLI!E23</f>
        <v>0</v>
      </c>
      <c r="C201" s="211">
        <f>CONTROLLI!F23</f>
        <v>153318.17000000007</v>
      </c>
      <c r="D201" s="200"/>
    </row>
    <row r="202" spans="1:4" ht="15.75" thickBot="1" x14ac:dyDescent="0.25">
      <c r="A202" s="244" t="s">
        <v>6</v>
      </c>
      <c r="B202" s="201">
        <f>CONTROLLI!E24</f>
        <v>654061.42999999993</v>
      </c>
      <c r="C202" s="211">
        <f>CONTROLLI!F24</f>
        <v>340620.65000000008</v>
      </c>
      <c r="D202" s="200"/>
    </row>
    <row r="204" spans="1:4" ht="13.5" thickBot="1" x14ac:dyDescent="0.25"/>
    <row r="205" spans="1:4" ht="21.75" thickBot="1" x14ac:dyDescent="0.25">
      <c r="A205" s="262" t="s">
        <v>8</v>
      </c>
      <c r="B205" s="452" t="s">
        <v>356</v>
      </c>
      <c r="C205" s="442" t="s">
        <v>172</v>
      </c>
      <c r="D205" s="254" t="s">
        <v>359</v>
      </c>
    </row>
    <row r="206" spans="1:4" ht="13.5" thickBot="1" x14ac:dyDescent="0.25">
      <c r="A206" s="261" t="s">
        <v>2</v>
      </c>
      <c r="B206" s="441"/>
      <c r="C206" s="443"/>
      <c r="D206" s="255" t="s">
        <v>138</v>
      </c>
    </row>
    <row r="207" spans="1:4" ht="13.5" thickBot="1" x14ac:dyDescent="0.25">
      <c r="A207" s="256" t="s">
        <v>173</v>
      </c>
      <c r="B207" s="257"/>
      <c r="C207" s="257"/>
      <c r="D207" s="258">
        <v>0</v>
      </c>
    </row>
    <row r="208" spans="1:4" ht="24.75" thickBot="1" x14ac:dyDescent="0.25">
      <c r="A208" s="173" t="s">
        <v>206</v>
      </c>
      <c r="B208" s="211">
        <f>CONTROLLI!E28</f>
        <v>98344.25</v>
      </c>
      <c r="C208" s="211">
        <f>CONTROLLI!F28</f>
        <v>35786.199999999997</v>
      </c>
      <c r="D208" s="281">
        <v>0</v>
      </c>
    </row>
    <row r="209" spans="1:4" ht="24.75" thickBot="1" x14ac:dyDescent="0.25">
      <c r="A209" s="173" t="s">
        <v>207</v>
      </c>
      <c r="B209" s="211">
        <f>CONTROLLI!E29</f>
        <v>25757.66</v>
      </c>
      <c r="C209" s="211">
        <f>CONTROLLI!F29</f>
        <v>15426.91</v>
      </c>
      <c r="D209" s="281">
        <v>0</v>
      </c>
    </row>
    <row r="210" spans="1:4" ht="15.75" thickBot="1" x14ac:dyDescent="0.25">
      <c r="A210" s="173" t="s">
        <v>208</v>
      </c>
      <c r="B210" s="211">
        <f>CONTROLLI!E30</f>
        <v>412855.63</v>
      </c>
      <c r="C210" s="211">
        <f>CONTROLLI!F30</f>
        <v>220713.29</v>
      </c>
      <c r="D210" s="281">
        <v>0</v>
      </c>
    </row>
    <row r="211" spans="1:4" ht="15.75" thickBot="1" x14ac:dyDescent="0.25">
      <c r="A211" s="173" t="s">
        <v>209</v>
      </c>
      <c r="B211" s="211">
        <f>CONTROLLI!E31</f>
        <v>0</v>
      </c>
      <c r="C211" s="211">
        <f>CONTROLLI!F31</f>
        <v>0</v>
      </c>
      <c r="D211" s="281">
        <v>0</v>
      </c>
    </row>
    <row r="212" spans="1:4" ht="24.75" thickBot="1" x14ac:dyDescent="0.25">
      <c r="A212" s="173" t="s">
        <v>210</v>
      </c>
      <c r="B212" s="211">
        <f>CONTROLLI!E32</f>
        <v>9218.5</v>
      </c>
      <c r="C212" s="211">
        <f>CONTROLLI!F32</f>
        <v>8904.26</v>
      </c>
      <c r="D212" s="281">
        <v>0</v>
      </c>
    </row>
    <row r="213" spans="1:4" ht="15.75" thickBot="1" x14ac:dyDescent="0.25">
      <c r="A213" s="173" t="s">
        <v>211</v>
      </c>
      <c r="B213" s="211">
        <f>CONTROLLI!E33</f>
        <v>6687.87</v>
      </c>
      <c r="C213" s="211">
        <f>CONTROLLI!F33</f>
        <v>100</v>
      </c>
      <c r="D213" s="281">
        <v>0</v>
      </c>
    </row>
    <row r="214" spans="1:4" ht="15.75" thickBot="1" x14ac:dyDescent="0.25">
      <c r="A214" s="243" t="s">
        <v>10</v>
      </c>
      <c r="B214" s="282"/>
      <c r="C214" s="282"/>
      <c r="D214" s="281">
        <v>0</v>
      </c>
    </row>
    <row r="215" spans="1:4" ht="36.75" thickBot="1" x14ac:dyDescent="0.25">
      <c r="A215" s="173" t="s">
        <v>212</v>
      </c>
      <c r="B215" s="211">
        <f>CONTROLLI!E34</f>
        <v>11639.05</v>
      </c>
      <c r="C215" s="211">
        <f>CONTROLLI!F34</f>
        <v>0</v>
      </c>
      <c r="D215" s="281">
        <v>0</v>
      </c>
    </row>
    <row r="216" spans="1:4" ht="24.75" thickBot="1" x14ac:dyDescent="0.25">
      <c r="A216" s="173" t="s">
        <v>213</v>
      </c>
      <c r="B216" s="211">
        <f>CONTROLLI!E35</f>
        <v>72849.289999999994</v>
      </c>
      <c r="C216" s="211">
        <f>CONTROLLI!F35</f>
        <v>48909.53</v>
      </c>
      <c r="D216" s="281">
        <v>0</v>
      </c>
    </row>
    <row r="217" spans="1:4" ht="24.75" thickBot="1" x14ac:dyDescent="0.25">
      <c r="A217" s="173" t="s">
        <v>214</v>
      </c>
      <c r="B217" s="211">
        <f>CONTROLLI!E36</f>
        <v>0</v>
      </c>
      <c r="C217" s="211">
        <f>CONTROLLI!F36</f>
        <v>0</v>
      </c>
      <c r="D217" s="281">
        <v>0</v>
      </c>
    </row>
    <row r="218" spans="1:4" ht="24.75" thickBot="1" x14ac:dyDescent="0.25">
      <c r="A218" s="173" t="s">
        <v>215</v>
      </c>
      <c r="B218" s="211">
        <f>CONTROLLI!E37</f>
        <v>16382.52</v>
      </c>
      <c r="C218" s="211">
        <f>CONTROLLI!F37</f>
        <v>10780.46</v>
      </c>
      <c r="D218" s="281">
        <v>0</v>
      </c>
    </row>
    <row r="219" spans="1:4" ht="24.75" thickBot="1" x14ac:dyDescent="0.25">
      <c r="A219" s="173" t="s">
        <v>216</v>
      </c>
      <c r="B219" s="211">
        <f>CONTROLLI!E38</f>
        <v>0</v>
      </c>
      <c r="C219" s="211">
        <f>CONTROLLI!F38</f>
        <v>0</v>
      </c>
      <c r="D219" s="281">
        <v>0</v>
      </c>
    </row>
    <row r="220" spans="1:4" ht="15.75" thickBot="1" x14ac:dyDescent="0.25">
      <c r="A220" s="243" t="s">
        <v>11</v>
      </c>
      <c r="B220" s="212">
        <f>CONTROLLI!E40</f>
        <v>0</v>
      </c>
      <c r="C220" s="212">
        <f>CONTROLLI!F40</f>
        <v>0</v>
      </c>
      <c r="D220" s="281">
        <v>0</v>
      </c>
    </row>
    <row r="221" spans="1:4" ht="15.75" thickBot="1" x14ac:dyDescent="0.25">
      <c r="A221" s="173" t="s">
        <v>360</v>
      </c>
      <c r="B221" s="211">
        <v>0</v>
      </c>
      <c r="C221" s="211">
        <v>0</v>
      </c>
      <c r="D221" s="281">
        <v>0</v>
      </c>
    </row>
    <row r="222" spans="1:4" ht="15.75" thickBot="1" x14ac:dyDescent="0.25">
      <c r="A222" s="173" t="s">
        <v>361</v>
      </c>
      <c r="B222" s="211">
        <v>0</v>
      </c>
      <c r="C222" s="211">
        <v>0</v>
      </c>
      <c r="D222" s="281">
        <v>0</v>
      </c>
    </row>
    <row r="223" spans="1:4" ht="15.75" thickBot="1" x14ac:dyDescent="0.25">
      <c r="A223" s="173" t="s">
        <v>362</v>
      </c>
      <c r="B223" s="211">
        <v>0</v>
      </c>
      <c r="C223" s="211">
        <v>0</v>
      </c>
      <c r="D223" s="281">
        <v>0</v>
      </c>
    </row>
    <row r="224" spans="1:4" ht="30.75" customHeight="1" thickBot="1" x14ac:dyDescent="0.25">
      <c r="A224" s="173" t="s">
        <v>363</v>
      </c>
      <c r="B224" s="211">
        <v>0</v>
      </c>
      <c r="C224" s="211">
        <v>0</v>
      </c>
      <c r="D224" s="281">
        <v>0</v>
      </c>
    </row>
    <row r="225" spans="1:7" ht="15.75" thickBot="1" x14ac:dyDescent="0.25">
      <c r="A225" s="243" t="s">
        <v>364</v>
      </c>
      <c r="B225" s="211">
        <f>CONTROLLI!E41</f>
        <v>326.66000000000003</v>
      </c>
      <c r="C225" s="211"/>
      <c r="D225" s="281">
        <v>0</v>
      </c>
    </row>
    <row r="226" spans="1:7" ht="24.75" thickBot="1" x14ac:dyDescent="0.25">
      <c r="A226" s="243" t="s">
        <v>217</v>
      </c>
      <c r="B226" s="211">
        <f>CONTROLLI!E39</f>
        <v>0</v>
      </c>
      <c r="C226" s="211">
        <f>CONTROLLI!F39</f>
        <v>0</v>
      </c>
      <c r="D226" s="200"/>
    </row>
    <row r="227" spans="1:7" ht="15.75" thickBot="1" x14ac:dyDescent="0.25">
      <c r="A227" s="243" t="s">
        <v>365</v>
      </c>
      <c r="B227" s="212">
        <f>SUM(B208:B226)</f>
        <v>654061.43000000017</v>
      </c>
      <c r="C227" s="212">
        <f>CONTROLLI!F43</f>
        <v>340620.65000000008</v>
      </c>
      <c r="D227" s="281">
        <v>0</v>
      </c>
    </row>
    <row r="228" spans="1:7" ht="24.75" thickBot="1" x14ac:dyDescent="0.25">
      <c r="A228" s="243" t="s">
        <v>366</v>
      </c>
      <c r="B228" s="211">
        <f>CONTROLLI!E42</f>
        <v>0</v>
      </c>
      <c r="C228" s="200"/>
      <c r="D228" s="200"/>
    </row>
    <row r="229" spans="1:7" ht="15.75" thickBot="1" x14ac:dyDescent="0.25">
      <c r="A229" s="244" t="s">
        <v>15</v>
      </c>
      <c r="B229" s="200">
        <f>CONTROLLI!E44</f>
        <v>0</v>
      </c>
      <c r="C229" s="212">
        <f>CONTROLLI!F44</f>
        <v>0</v>
      </c>
      <c r="D229" s="200"/>
    </row>
    <row r="230" spans="1:7" ht="15.75" thickBot="1" x14ac:dyDescent="0.25">
      <c r="A230" s="244" t="s">
        <v>6</v>
      </c>
      <c r="B230" s="211">
        <f>CONTROLLI!E45</f>
        <v>654061.43000000017</v>
      </c>
      <c r="C230" s="212">
        <f>CONTROLLI!F45</f>
        <v>340620.65000000008</v>
      </c>
      <c r="D230" s="200"/>
    </row>
    <row r="232" spans="1:7" ht="15" x14ac:dyDescent="0.2">
      <c r="A232" s="159" t="s">
        <v>367</v>
      </c>
    </row>
    <row r="233" spans="1:7" ht="15.75" x14ac:dyDescent="0.2">
      <c r="A233" s="158"/>
    </row>
    <row r="234" spans="1:7" ht="15.75" thickBot="1" x14ac:dyDescent="0.25">
      <c r="A234" s="159" t="s">
        <v>368</v>
      </c>
    </row>
    <row r="235" spans="1:7" ht="16.5" thickBot="1" x14ac:dyDescent="0.25">
      <c r="A235" s="264" t="s">
        <v>17</v>
      </c>
      <c r="B235" s="263"/>
    </row>
    <row r="236" spans="1:7" ht="15" x14ac:dyDescent="0.2">
      <c r="A236" s="159" t="s">
        <v>372</v>
      </c>
    </row>
    <row r="237" spans="1:7" ht="44.25" customHeight="1" x14ac:dyDescent="0.2">
      <c r="A237" s="453"/>
      <c r="B237" s="454" t="s">
        <v>369</v>
      </c>
      <c r="C237" s="454" t="s">
        <v>19</v>
      </c>
      <c r="D237" s="454" t="s">
        <v>20</v>
      </c>
      <c r="E237" s="471" t="s">
        <v>370</v>
      </c>
      <c r="F237" s="454" t="s">
        <v>371</v>
      </c>
      <c r="G237" s="454" t="s">
        <v>22</v>
      </c>
    </row>
    <row r="238" spans="1:7" x14ac:dyDescent="0.2">
      <c r="A238" s="453"/>
      <c r="B238" s="454"/>
      <c r="C238" s="454"/>
      <c r="D238" s="454"/>
      <c r="E238" s="472"/>
      <c r="F238" s="454"/>
      <c r="G238" s="454"/>
    </row>
    <row r="239" spans="1:7" ht="15" x14ac:dyDescent="0.2">
      <c r="A239" s="265" t="s">
        <v>23</v>
      </c>
      <c r="B239" s="218">
        <f>CONTROLLI!E50</f>
        <v>240013.91</v>
      </c>
      <c r="C239" s="218">
        <f>CONTROLLI!F50</f>
        <v>114897.7</v>
      </c>
      <c r="D239" s="218">
        <f>CONTROLLI!G50</f>
        <v>125116.21</v>
      </c>
      <c r="E239" s="218">
        <f>CONTROLLI!H50</f>
        <v>100000</v>
      </c>
      <c r="F239" s="218">
        <f>CONTROLLI!I50</f>
        <v>0</v>
      </c>
      <c r="G239" s="218">
        <f>CONTROLLI!J50</f>
        <v>225116.21000000002</v>
      </c>
    </row>
    <row r="240" spans="1:7" ht="12.75" customHeight="1" x14ac:dyDescent="0.2">
      <c r="A240" s="453"/>
      <c r="B240" s="454" t="s">
        <v>369</v>
      </c>
      <c r="C240" s="454" t="s">
        <v>24</v>
      </c>
      <c r="D240" s="454" t="s">
        <v>25</v>
      </c>
      <c r="E240" s="471" t="s">
        <v>517</v>
      </c>
      <c r="F240" s="454" t="s">
        <v>371</v>
      </c>
      <c r="G240" s="454" t="s">
        <v>22</v>
      </c>
    </row>
    <row r="241" spans="1:7" ht="25.5" customHeight="1" x14ac:dyDescent="0.2">
      <c r="A241" s="453"/>
      <c r="B241" s="454"/>
      <c r="C241" s="454"/>
      <c r="D241" s="454"/>
      <c r="E241" s="472"/>
      <c r="F241" s="454"/>
      <c r="G241" s="454"/>
    </row>
    <row r="242" spans="1:7" ht="15.75" thickBot="1" x14ac:dyDescent="0.25">
      <c r="A242" s="266" t="s">
        <v>26</v>
      </c>
      <c r="B242" s="207">
        <f>CONTROLLI!E54</f>
        <v>35056.050000000003</v>
      </c>
      <c r="C242" s="207">
        <f>CONTROLLI!F54</f>
        <v>32239.95</v>
      </c>
      <c r="D242" s="207">
        <f>CONTROLLI!G54</f>
        <v>2816.1000000000022</v>
      </c>
      <c r="E242" s="207">
        <f>CONTROLLI!H54</f>
        <v>86891.56</v>
      </c>
      <c r="F242" s="207">
        <f>CONTROLLI!I54</f>
        <v>2816.1</v>
      </c>
      <c r="G242" s="207">
        <f>CONTROLLI!J54</f>
        <v>86891.56</v>
      </c>
    </row>
    <row r="243" spans="1:7" ht="13.5" thickBot="1" x14ac:dyDescent="0.25"/>
    <row r="244" spans="1:7" ht="16.5" thickBot="1" x14ac:dyDescent="0.25">
      <c r="A244" s="267" t="s">
        <v>36</v>
      </c>
      <c r="B244" s="268"/>
    </row>
    <row r="245" spans="1:7" ht="15" x14ac:dyDescent="0.2">
      <c r="A245" s="159" t="s">
        <v>373</v>
      </c>
    </row>
    <row r="247" spans="1:7" ht="30" x14ac:dyDescent="0.2">
      <c r="A247" s="171"/>
      <c r="B247" s="215" t="s">
        <v>374</v>
      </c>
      <c r="C247" s="216" t="s">
        <v>38</v>
      </c>
      <c r="D247" s="217" t="s">
        <v>375</v>
      </c>
    </row>
    <row r="248" spans="1:7" ht="15.75" thickBot="1" x14ac:dyDescent="0.25">
      <c r="A248" s="269" t="s">
        <v>139</v>
      </c>
      <c r="B248" s="210"/>
      <c r="C248" s="210"/>
      <c r="D248" s="210"/>
    </row>
    <row r="249" spans="1:7" x14ac:dyDescent="0.2">
      <c r="A249" s="476" t="s">
        <v>40</v>
      </c>
      <c r="B249" s="458">
        <f>CONTROLLI!E70</f>
        <v>153072.71</v>
      </c>
      <c r="C249" s="460">
        <f>CONTROLLI!F70</f>
        <v>138116.87</v>
      </c>
      <c r="D249" s="462">
        <f>CONTROLLI!G70</f>
        <v>291189.57999999996</v>
      </c>
    </row>
    <row r="250" spans="1:7" ht="13.5" thickBot="1" x14ac:dyDescent="0.25">
      <c r="A250" s="476"/>
      <c r="B250" s="459"/>
      <c r="C250" s="461"/>
      <c r="D250" s="463"/>
    </row>
    <row r="251" spans="1:7" ht="15.75" thickBot="1" x14ac:dyDescent="0.25">
      <c r="A251" s="209" t="s">
        <v>41</v>
      </c>
      <c r="B251" s="211">
        <f>CONTROLLI!E71</f>
        <v>501815</v>
      </c>
      <c r="C251" s="207">
        <f>CONTROLLI!F71</f>
        <v>-98666.559999999939</v>
      </c>
      <c r="D251" s="208">
        <f>CONTROLLI!G71</f>
        <v>403148.44000000006</v>
      </c>
    </row>
    <row r="252" spans="1:7" ht="15.75" thickBot="1" x14ac:dyDescent="0.25">
      <c r="A252" s="209" t="s">
        <v>376</v>
      </c>
      <c r="B252" s="212">
        <v>0</v>
      </c>
      <c r="C252" s="212">
        <v>0</v>
      </c>
      <c r="D252" s="212">
        <v>0</v>
      </c>
    </row>
    <row r="253" spans="1:7" ht="15.75" thickBot="1" x14ac:dyDescent="0.25">
      <c r="A253" s="214" t="s">
        <v>377</v>
      </c>
      <c r="B253" s="212">
        <f>CONTROLLI!E72</f>
        <v>654887.71</v>
      </c>
      <c r="C253" s="208">
        <f>CONTROLLI!F72</f>
        <v>39450.310000000056</v>
      </c>
      <c r="D253" s="208">
        <f>CONTROLLI!G72</f>
        <v>694338.02</v>
      </c>
    </row>
    <row r="254" spans="1:7" ht="15.75" thickBot="1" x14ac:dyDescent="0.25">
      <c r="A254" s="270" t="s">
        <v>44</v>
      </c>
      <c r="B254" s="200"/>
      <c r="C254" s="213"/>
      <c r="D254" s="213"/>
    </row>
    <row r="255" spans="1:7" ht="15.75" thickBot="1" x14ac:dyDescent="0.25">
      <c r="A255" s="209" t="s">
        <v>45</v>
      </c>
      <c r="B255" s="211">
        <f>CONTROLLI!E76</f>
        <v>35056.050000000003</v>
      </c>
      <c r="C255" s="207">
        <f>CONTROLLI!F76</f>
        <v>51835.509999999995</v>
      </c>
      <c r="D255" s="208">
        <f>CONTROLLI!G76</f>
        <v>86891.56</v>
      </c>
    </row>
    <row r="256" spans="1:7" ht="15.75" thickBot="1" x14ac:dyDescent="0.25">
      <c r="A256" s="209" t="s">
        <v>46</v>
      </c>
      <c r="B256" s="211">
        <f>CONTROLLI!E77</f>
        <v>584775.60999999987</v>
      </c>
      <c r="C256" s="207">
        <f>CONTROLLI!F77</f>
        <v>-64220.709999999941</v>
      </c>
      <c r="D256" s="208">
        <f>CONTROLLI!G77</f>
        <v>520554.89999999997</v>
      </c>
    </row>
    <row r="257" spans="1:5" ht="15.75" thickBot="1" x14ac:dyDescent="0.25">
      <c r="A257" s="214" t="s">
        <v>378</v>
      </c>
      <c r="B257" s="211">
        <f>CONTROLLI!E78</f>
        <v>619831.65999999992</v>
      </c>
      <c r="C257" s="207">
        <f>CONTROLLI!F78</f>
        <v>-12385.199999999946</v>
      </c>
      <c r="D257" s="208">
        <f>CONTROLLI!G78</f>
        <v>607446.46</v>
      </c>
    </row>
    <row r="258" spans="1:5" ht="13.5" thickBot="1" x14ac:dyDescent="0.25"/>
    <row r="259" spans="1:5" ht="16.5" thickBot="1" x14ac:dyDescent="0.25">
      <c r="A259" s="271" t="s">
        <v>27</v>
      </c>
      <c r="B259" s="272"/>
    </row>
    <row r="260" spans="1:5" ht="15" x14ac:dyDescent="0.2">
      <c r="A260" s="159" t="s">
        <v>174</v>
      </c>
    </row>
    <row r="262" spans="1:5" ht="30" x14ac:dyDescent="0.2">
      <c r="A262" s="209" t="s">
        <v>28</v>
      </c>
      <c r="B262" s="171"/>
      <c r="C262" s="171"/>
      <c r="D262" s="171"/>
      <c r="E262" s="218">
        <f>CONTROLLI!H57</f>
        <v>261801.09</v>
      </c>
    </row>
    <row r="263" spans="1:5" ht="15" x14ac:dyDescent="0.2">
      <c r="A263" s="453"/>
      <c r="B263" s="464" t="s">
        <v>29</v>
      </c>
      <c r="C263" s="214" t="s">
        <v>379</v>
      </c>
      <c r="D263" s="465" t="s">
        <v>31</v>
      </c>
      <c r="E263" s="453"/>
    </row>
    <row r="264" spans="1:5" ht="15" x14ac:dyDescent="0.2">
      <c r="A264" s="453"/>
      <c r="B264" s="464"/>
      <c r="C264" s="214" t="s">
        <v>380</v>
      </c>
      <c r="D264" s="465"/>
      <c r="E264" s="453"/>
    </row>
    <row r="265" spans="1:5" ht="15" x14ac:dyDescent="0.2">
      <c r="A265" s="209" t="s">
        <v>32</v>
      </c>
      <c r="B265" s="218">
        <f>CONTROLLI!E59</f>
        <v>114897.7</v>
      </c>
      <c r="C265" s="218">
        <f>CONTROLLI!F59</f>
        <v>87302.48</v>
      </c>
      <c r="D265" s="218">
        <f>CONTROLLI!G59</f>
        <v>202200.18</v>
      </c>
      <c r="E265" s="171"/>
    </row>
    <row r="266" spans="1:5" ht="15" x14ac:dyDescent="0.2">
      <c r="A266" s="209" t="s">
        <v>33</v>
      </c>
      <c r="B266" s="218">
        <f>CONTROLLI!E60</f>
        <v>32239.95</v>
      </c>
      <c r="C266" s="218">
        <f>CONTROLLI!F60</f>
        <v>253729.09</v>
      </c>
      <c r="D266" s="218">
        <f>CONTROLLI!G60</f>
        <v>285969.03999999998</v>
      </c>
      <c r="E266" s="171"/>
    </row>
    <row r="267" spans="1:5" ht="30" x14ac:dyDescent="0.2">
      <c r="A267" s="209" t="s">
        <v>34</v>
      </c>
      <c r="B267" s="218"/>
      <c r="C267" s="171"/>
      <c r="D267" s="171"/>
      <c r="E267" s="219">
        <f>CONTROLLI!H61</f>
        <v>178032.23</v>
      </c>
    </row>
    <row r="268" spans="1:5" ht="15" x14ac:dyDescent="0.2">
      <c r="A268" s="209" t="s">
        <v>23</v>
      </c>
      <c r="B268" s="218">
        <f>CONTROLLI!E62</f>
        <v>125116.21</v>
      </c>
      <c r="C268" s="218">
        <f>CONTROLLI!F62</f>
        <v>100000</v>
      </c>
      <c r="D268" s="171"/>
      <c r="E268" s="219">
        <f>CONTROLLI!H62</f>
        <v>225116.21000000002</v>
      </c>
    </row>
    <row r="269" spans="1:5" ht="15" x14ac:dyDescent="0.2">
      <c r="A269" s="209" t="s">
        <v>26</v>
      </c>
      <c r="B269" s="218">
        <f>CONTROLLI!E63</f>
        <v>0</v>
      </c>
      <c r="C269" s="218">
        <f>CONTROLLI!F63</f>
        <v>86891.56</v>
      </c>
      <c r="D269" s="171"/>
      <c r="E269" s="219">
        <f>CONTROLLI!H63</f>
        <v>86891.56</v>
      </c>
    </row>
    <row r="270" spans="1:5" ht="30" x14ac:dyDescent="0.2">
      <c r="A270" s="209" t="s">
        <v>35</v>
      </c>
      <c r="B270" s="218"/>
      <c r="C270" s="171"/>
      <c r="D270" s="171"/>
      <c r="E270" s="273">
        <f>CONTROLLI!H64</f>
        <v>316256.88</v>
      </c>
    </row>
    <row r="273" spans="1:14" ht="15" x14ac:dyDescent="0.2">
      <c r="A273" s="156" t="s">
        <v>381</v>
      </c>
    </row>
    <row r="274" spans="1:14" ht="15.75" x14ac:dyDescent="0.2">
      <c r="A274" s="158"/>
    </row>
    <row r="275" spans="1:14" x14ac:dyDescent="0.2">
      <c r="A275" s="455" t="s">
        <v>382</v>
      </c>
      <c r="B275" s="456"/>
      <c r="C275" s="456"/>
      <c r="D275" s="456"/>
      <c r="E275" s="456"/>
      <c r="F275" s="456"/>
      <c r="G275" s="456"/>
      <c r="H275" s="456"/>
      <c r="I275" s="456"/>
      <c r="J275" s="456"/>
      <c r="K275" s="456"/>
      <c r="L275" s="456"/>
      <c r="M275" s="456"/>
      <c r="N275" s="456"/>
    </row>
    <row r="276" spans="1:14" ht="48.75" customHeight="1" thickBot="1" x14ac:dyDescent="0.25">
      <c r="A276" s="456"/>
      <c r="B276" s="456"/>
      <c r="C276" s="456"/>
      <c r="D276" s="456"/>
      <c r="E276" s="456"/>
      <c r="F276" s="456"/>
      <c r="G276" s="456"/>
      <c r="H276" s="456"/>
      <c r="I276" s="456"/>
      <c r="J276" s="456"/>
      <c r="K276" s="456"/>
      <c r="L276" s="456"/>
      <c r="M276" s="456"/>
      <c r="N276" s="456"/>
    </row>
    <row r="277" spans="1:14" ht="16.5" thickBot="1" x14ac:dyDescent="0.25">
      <c r="A277" s="278" t="s">
        <v>175</v>
      </c>
      <c r="B277" s="277"/>
    </row>
    <row r="278" spans="1:14" ht="15" x14ac:dyDescent="0.2">
      <c r="A278" s="156" t="s">
        <v>383</v>
      </c>
    </row>
    <row r="279" spans="1:14" ht="15" x14ac:dyDescent="0.2">
      <c r="A279" s="156" t="s">
        <v>384</v>
      </c>
    </row>
    <row r="280" spans="1:14" ht="27" customHeight="1" x14ac:dyDescent="0.2">
      <c r="A280" s="158"/>
    </row>
    <row r="281" spans="1:14" x14ac:dyDescent="0.2">
      <c r="A281" s="457" t="s">
        <v>385</v>
      </c>
      <c r="B281" s="456"/>
      <c r="C281" s="456"/>
      <c r="D281" s="456"/>
      <c r="E281" s="456"/>
      <c r="F281" s="456"/>
      <c r="G281" s="456"/>
      <c r="H281" s="456"/>
      <c r="I281" s="456"/>
      <c r="J281" s="456"/>
      <c r="K281" s="456"/>
      <c r="L281" s="456"/>
      <c r="M281" s="456"/>
      <c r="N281" s="456"/>
    </row>
    <row r="282" spans="1:14" ht="25.5" customHeight="1" thickBot="1" x14ac:dyDescent="0.25">
      <c r="A282" s="456"/>
      <c r="B282" s="456"/>
      <c r="C282" s="456"/>
      <c r="D282" s="456"/>
      <c r="E282" s="456"/>
      <c r="F282" s="456"/>
      <c r="G282" s="456"/>
      <c r="H282" s="456"/>
      <c r="I282" s="456"/>
      <c r="J282" s="456"/>
      <c r="K282" s="456"/>
      <c r="L282" s="456"/>
      <c r="M282" s="456"/>
      <c r="N282" s="456"/>
    </row>
    <row r="283" spans="1:14" ht="15.75" x14ac:dyDescent="0.2">
      <c r="A283" s="473"/>
      <c r="B283" s="474" t="s">
        <v>386</v>
      </c>
      <c r="C283" s="474"/>
      <c r="D283" s="474"/>
      <c r="E283" s="474"/>
      <c r="F283" s="474"/>
      <c r="G283" s="474"/>
      <c r="H283" s="474"/>
      <c r="I283" s="474"/>
      <c r="J283" s="474"/>
      <c r="K283" s="229"/>
      <c r="L283" s="229"/>
      <c r="M283" s="229"/>
    </row>
    <row r="284" spans="1:14" ht="15.75" x14ac:dyDescent="0.2">
      <c r="A284" s="473"/>
      <c r="B284" s="474"/>
      <c r="C284" s="474"/>
      <c r="D284" s="474"/>
      <c r="E284" s="474"/>
      <c r="F284" s="474"/>
      <c r="G284" s="474"/>
      <c r="H284" s="474"/>
      <c r="I284" s="474"/>
      <c r="J284" s="474"/>
      <c r="K284" s="230"/>
      <c r="L284" s="230"/>
      <c r="M284" s="230"/>
    </row>
    <row r="285" spans="1:14" ht="31.5" x14ac:dyDescent="0.2">
      <c r="A285" s="473"/>
      <c r="B285" s="231"/>
      <c r="C285" s="231"/>
      <c r="D285" s="475" t="s">
        <v>391</v>
      </c>
      <c r="E285" s="231"/>
      <c r="F285" s="231"/>
      <c r="G285" s="231"/>
      <c r="H285" s="475" t="s">
        <v>230</v>
      </c>
      <c r="I285" s="231"/>
      <c r="J285" s="475" t="s">
        <v>231</v>
      </c>
      <c r="K285" s="232" t="s">
        <v>387</v>
      </c>
      <c r="L285" s="233" t="s">
        <v>388</v>
      </c>
      <c r="M285" s="233" t="s">
        <v>389</v>
      </c>
    </row>
    <row r="286" spans="1:14" ht="32.25" thickBot="1" x14ac:dyDescent="0.25">
      <c r="A286" s="473"/>
      <c r="B286" s="234" t="s">
        <v>390</v>
      </c>
      <c r="C286" s="235" t="s">
        <v>225</v>
      </c>
      <c r="D286" s="475"/>
      <c r="E286" s="235" t="s">
        <v>392</v>
      </c>
      <c r="F286" s="236" t="s">
        <v>228</v>
      </c>
      <c r="G286" s="236" t="s">
        <v>229</v>
      </c>
      <c r="H286" s="475"/>
      <c r="I286" s="234" t="s">
        <v>176</v>
      </c>
      <c r="J286" s="475"/>
      <c r="K286" s="237"/>
      <c r="L286" s="237"/>
      <c r="M286" s="237"/>
    </row>
    <row r="287" spans="1:14" ht="16.5" thickBot="1" x14ac:dyDescent="0.25">
      <c r="A287" s="274" t="s">
        <v>52</v>
      </c>
      <c r="B287" s="239">
        <f>CONTROLLI!E87</f>
        <v>0</v>
      </c>
      <c r="C287" s="239">
        <f>CONTROLLI!F87</f>
        <v>17202.39</v>
      </c>
      <c r="D287" s="239">
        <f>CONTROLLI!G87</f>
        <v>15002.46</v>
      </c>
      <c r="E287" s="239">
        <f>CONTROLLI!H87</f>
        <v>0</v>
      </c>
      <c r="F287" s="239">
        <f>CONTROLLI!I87</f>
        <v>0</v>
      </c>
      <c r="G287" s="239">
        <f>CONTROLLI!J87</f>
        <v>3581.35</v>
      </c>
      <c r="H287" s="239">
        <f>CONTROLLI!K87</f>
        <v>0</v>
      </c>
      <c r="I287" s="239">
        <v>0</v>
      </c>
      <c r="J287" s="239">
        <f>CONTROLLI!L87</f>
        <v>0</v>
      </c>
      <c r="K287" s="239">
        <f>CONTROLLI!M87</f>
        <v>98344.25</v>
      </c>
      <c r="L287" s="276">
        <f>CONTROLLI!N87</f>
        <v>35786.199999999997</v>
      </c>
      <c r="M287" s="241">
        <v>0</v>
      </c>
    </row>
    <row r="288" spans="1:14" ht="16.5" thickBot="1" x14ac:dyDescent="0.25">
      <c r="A288" s="274" t="s">
        <v>53</v>
      </c>
      <c r="B288" s="239">
        <f>CONTROLLI!E88</f>
        <v>0</v>
      </c>
      <c r="C288" s="239">
        <f>CONTROLLI!F88</f>
        <v>3096.02</v>
      </c>
      <c r="D288" s="239">
        <f>CONTROLLI!G88</f>
        <v>9899.6200000000008</v>
      </c>
      <c r="E288" s="239">
        <f>CONTROLLI!H88</f>
        <v>0</v>
      </c>
      <c r="F288" s="239">
        <f>CONTROLLI!I88</f>
        <v>574.22</v>
      </c>
      <c r="G288" s="239">
        <f>CONTROLLI!J88</f>
        <v>1857.05</v>
      </c>
      <c r="H288" s="239">
        <f>CONTROLLI!K88</f>
        <v>0</v>
      </c>
      <c r="I288" s="239">
        <v>0</v>
      </c>
      <c r="J288" s="239">
        <f>CONTROLLI!L88</f>
        <v>0</v>
      </c>
      <c r="K288" s="239">
        <f>CONTROLLI!M88</f>
        <v>25757.66</v>
      </c>
      <c r="L288" s="276">
        <f>CONTROLLI!N88</f>
        <v>15426.91</v>
      </c>
      <c r="M288" s="241">
        <v>0</v>
      </c>
    </row>
    <row r="289" spans="1:13" ht="16.5" thickBot="1" x14ac:dyDescent="0.25">
      <c r="A289" s="274" t="s">
        <v>54</v>
      </c>
      <c r="B289" s="239">
        <f>CONTROLLI!E89</f>
        <v>14292.82</v>
      </c>
      <c r="C289" s="239">
        <f>CONTROLLI!F89</f>
        <v>26128.59</v>
      </c>
      <c r="D289" s="239">
        <f>CONTROLLI!G89</f>
        <v>24347.040000000001</v>
      </c>
      <c r="E289" s="239">
        <f>CONTROLLI!H89</f>
        <v>124841.64</v>
      </c>
      <c r="F289" s="239">
        <f>CONTROLLI!I89</f>
        <v>2250</v>
      </c>
      <c r="G289" s="239">
        <f>CONTROLLI!J89</f>
        <v>28853.200000000001</v>
      </c>
      <c r="H289" s="239">
        <f>CONTROLLI!K89</f>
        <v>0</v>
      </c>
      <c r="I289" s="239">
        <v>0</v>
      </c>
      <c r="J289" s="239">
        <f>CONTROLLI!L89</f>
        <v>0</v>
      </c>
      <c r="K289" s="239">
        <f>CONTROLLI!M89</f>
        <v>412855.63</v>
      </c>
      <c r="L289" s="276">
        <f>CONTROLLI!N89</f>
        <v>220713.29</v>
      </c>
      <c r="M289" s="241">
        <v>0</v>
      </c>
    </row>
    <row r="290" spans="1:13" ht="16.5" thickBot="1" x14ac:dyDescent="0.25">
      <c r="A290" s="274" t="s">
        <v>55</v>
      </c>
      <c r="B290" s="239">
        <f>CONTROLLI!E90</f>
        <v>0</v>
      </c>
      <c r="C290" s="239">
        <f>CONTROLLI!F90</f>
        <v>0</v>
      </c>
      <c r="D290" s="239">
        <f>CONTROLLI!G90</f>
        <v>0</v>
      </c>
      <c r="E290" s="239">
        <f>CONTROLLI!H90</f>
        <v>0</v>
      </c>
      <c r="F290" s="239">
        <f>CONTROLLI!I90</f>
        <v>0</v>
      </c>
      <c r="G290" s="239">
        <f>CONTROLLI!J90</f>
        <v>0</v>
      </c>
      <c r="H290" s="239">
        <f>CONTROLLI!K90</f>
        <v>0</v>
      </c>
      <c r="I290" s="239">
        <v>0</v>
      </c>
      <c r="J290" s="239">
        <f>CONTROLLI!L90</f>
        <v>0</v>
      </c>
      <c r="K290" s="239">
        <f>CONTROLLI!M90</f>
        <v>0</v>
      </c>
      <c r="L290" s="276">
        <f>CONTROLLI!N90</f>
        <v>0</v>
      </c>
      <c r="M290" s="241">
        <v>0</v>
      </c>
    </row>
    <row r="291" spans="1:13" ht="16.5" thickBot="1" x14ac:dyDescent="0.25">
      <c r="A291" s="274" t="s">
        <v>56</v>
      </c>
      <c r="B291" s="239">
        <f>CONTROLLI!E91</f>
        <v>0</v>
      </c>
      <c r="C291" s="239">
        <f>CONTROLLI!F91</f>
        <v>0</v>
      </c>
      <c r="D291" s="239">
        <f>CONTROLLI!G91</f>
        <v>8664.26</v>
      </c>
      <c r="E291" s="239">
        <f>CONTROLLI!H91</f>
        <v>0</v>
      </c>
      <c r="F291" s="239">
        <f>CONTROLLI!I91</f>
        <v>0</v>
      </c>
      <c r="G291" s="239">
        <f>CONTROLLI!J91</f>
        <v>240</v>
      </c>
      <c r="H291" s="239">
        <f>CONTROLLI!K91</f>
        <v>0</v>
      </c>
      <c r="I291" s="239">
        <v>0</v>
      </c>
      <c r="J291" s="239">
        <f>CONTROLLI!L91</f>
        <v>0</v>
      </c>
      <c r="K291" s="239">
        <f>CONTROLLI!M91</f>
        <v>9218.5</v>
      </c>
      <c r="L291" s="276">
        <f>CONTROLLI!N91</f>
        <v>8904.26</v>
      </c>
      <c r="M291" s="241">
        <v>0</v>
      </c>
    </row>
    <row r="292" spans="1:13" ht="16.5" thickBot="1" x14ac:dyDescent="0.25">
      <c r="A292" s="275" t="s">
        <v>191</v>
      </c>
      <c r="B292" s="239">
        <f>CONTROLLI!E92</f>
        <v>0</v>
      </c>
      <c r="C292" s="239">
        <f>CONTROLLI!F92</f>
        <v>0</v>
      </c>
      <c r="D292" s="239">
        <f>CONTROLLI!G92</f>
        <v>0</v>
      </c>
      <c r="E292" s="239">
        <f>CONTROLLI!H92</f>
        <v>0</v>
      </c>
      <c r="F292" s="239">
        <f>CONTROLLI!I92</f>
        <v>100</v>
      </c>
      <c r="G292" s="239">
        <f>CONTROLLI!J92</f>
        <v>0</v>
      </c>
      <c r="H292" s="239">
        <f>CONTROLLI!K92</f>
        <v>0</v>
      </c>
      <c r="I292" s="239">
        <v>0</v>
      </c>
      <c r="J292" s="239">
        <f>CONTROLLI!L92</f>
        <v>0</v>
      </c>
      <c r="K292" s="239">
        <f>CONTROLLI!M92</f>
        <v>6687.87</v>
      </c>
      <c r="L292" s="276">
        <f>CONTROLLI!N92</f>
        <v>100</v>
      </c>
      <c r="M292" s="241">
        <v>0</v>
      </c>
    </row>
    <row r="293" spans="1:13" ht="16.5" thickBot="1" x14ac:dyDescent="0.25">
      <c r="A293" s="275" t="s">
        <v>218</v>
      </c>
      <c r="B293" s="239">
        <f>CONTROLLI!E93</f>
        <v>0</v>
      </c>
      <c r="C293" s="239">
        <f>CONTROLLI!F93</f>
        <v>0</v>
      </c>
      <c r="D293" s="239">
        <f>CONTROLLI!G93</f>
        <v>0</v>
      </c>
      <c r="E293" s="239">
        <f>CONTROLLI!H93</f>
        <v>0</v>
      </c>
      <c r="F293" s="239">
        <f>CONTROLLI!I93</f>
        <v>0</v>
      </c>
      <c r="G293" s="239">
        <f>CONTROLLI!J93</f>
        <v>0</v>
      </c>
      <c r="H293" s="239">
        <f>CONTROLLI!K93</f>
        <v>0</v>
      </c>
      <c r="I293" s="239">
        <v>0</v>
      </c>
      <c r="J293" s="239">
        <f>CONTROLLI!L93</f>
        <v>0</v>
      </c>
      <c r="K293" s="239">
        <f>CONTROLLI!M93</f>
        <v>11639.05</v>
      </c>
      <c r="L293" s="276">
        <f>CONTROLLI!N93</f>
        <v>0</v>
      </c>
      <c r="M293" s="241">
        <v>0</v>
      </c>
    </row>
    <row r="294" spans="1:13" ht="16.5" thickBot="1" x14ac:dyDescent="0.25">
      <c r="A294" s="275" t="s">
        <v>219</v>
      </c>
      <c r="B294" s="239">
        <f>CONTROLLI!E94</f>
        <v>48739.48</v>
      </c>
      <c r="C294" s="239">
        <f>CONTROLLI!F94</f>
        <v>0</v>
      </c>
      <c r="D294" s="239">
        <f>CONTROLLI!G94</f>
        <v>139.38999999999999</v>
      </c>
      <c r="E294" s="239">
        <f>CONTROLLI!H94</f>
        <v>0</v>
      </c>
      <c r="F294" s="239">
        <f>CONTROLLI!I94</f>
        <v>0</v>
      </c>
      <c r="G294" s="239">
        <f>CONTROLLI!J94</f>
        <v>30.66</v>
      </c>
      <c r="H294" s="239">
        <f>CONTROLLI!K94</f>
        <v>0</v>
      </c>
      <c r="I294" s="239">
        <v>0</v>
      </c>
      <c r="J294" s="239">
        <f>CONTROLLI!L94</f>
        <v>0</v>
      </c>
      <c r="K294" s="239">
        <f>CONTROLLI!M94</f>
        <v>72849.289999999994</v>
      </c>
      <c r="L294" s="276">
        <f>CONTROLLI!N94</f>
        <v>48909.530000000006</v>
      </c>
      <c r="M294" s="241">
        <v>0</v>
      </c>
    </row>
    <row r="295" spans="1:13" ht="16.5" thickBot="1" x14ac:dyDescent="0.25">
      <c r="A295" s="275" t="s">
        <v>220</v>
      </c>
      <c r="B295" s="239">
        <f>CONTROLLI!E95</f>
        <v>0</v>
      </c>
      <c r="C295" s="239">
        <f>CONTROLLI!F95</f>
        <v>0</v>
      </c>
      <c r="D295" s="239">
        <f>CONTROLLI!G95</f>
        <v>0</v>
      </c>
      <c r="E295" s="239">
        <f>CONTROLLI!H95</f>
        <v>0</v>
      </c>
      <c r="F295" s="239">
        <f>CONTROLLI!I95</f>
        <v>0</v>
      </c>
      <c r="G295" s="239">
        <f>CONTROLLI!J95</f>
        <v>0</v>
      </c>
      <c r="H295" s="239">
        <f>CONTROLLI!K95</f>
        <v>0</v>
      </c>
      <c r="I295" s="239">
        <v>0</v>
      </c>
      <c r="J295" s="239">
        <f>CONTROLLI!L95</f>
        <v>0</v>
      </c>
      <c r="K295" s="239">
        <f>CONTROLLI!M95</f>
        <v>0</v>
      </c>
      <c r="L295" s="276">
        <f>CONTROLLI!N95</f>
        <v>0</v>
      </c>
      <c r="M295" s="241">
        <v>0</v>
      </c>
    </row>
    <row r="296" spans="1:13" ht="16.5" thickBot="1" x14ac:dyDescent="0.25">
      <c r="A296" s="275" t="s">
        <v>221</v>
      </c>
      <c r="B296" s="239">
        <f>CONTROLLI!E96</f>
        <v>8410.3700000000008</v>
      </c>
      <c r="C296" s="239">
        <f>CONTROLLI!F96</f>
        <v>0</v>
      </c>
      <c r="D296" s="239">
        <f>CONTROLLI!G96</f>
        <v>2370.09</v>
      </c>
      <c r="E296" s="239">
        <f>CONTROLLI!H96</f>
        <v>0</v>
      </c>
      <c r="F296" s="239">
        <f>CONTROLLI!I96</f>
        <v>0</v>
      </c>
      <c r="G296" s="239">
        <f>CONTROLLI!J96</f>
        <v>0</v>
      </c>
      <c r="H296" s="239">
        <f>CONTROLLI!K96</f>
        <v>0</v>
      </c>
      <c r="I296" s="239">
        <v>0</v>
      </c>
      <c r="J296" s="239">
        <f>CONTROLLI!L96</f>
        <v>0</v>
      </c>
      <c r="K296" s="239">
        <f>CONTROLLI!M96</f>
        <v>16382.52</v>
      </c>
      <c r="L296" s="276">
        <f>CONTROLLI!N96</f>
        <v>10780.460000000001</v>
      </c>
      <c r="M296" s="241">
        <v>0</v>
      </c>
    </row>
    <row r="297" spans="1:13" ht="16.5" thickBot="1" x14ac:dyDescent="0.25">
      <c r="A297" s="275" t="s">
        <v>222</v>
      </c>
      <c r="B297" s="239">
        <f>CONTROLLI!E97</f>
        <v>0</v>
      </c>
      <c r="C297" s="239">
        <f>CONTROLLI!F97</f>
        <v>0</v>
      </c>
      <c r="D297" s="239">
        <f>CONTROLLI!G97</f>
        <v>0</v>
      </c>
      <c r="E297" s="239">
        <f>CONTROLLI!H97</f>
        <v>0</v>
      </c>
      <c r="F297" s="239">
        <f>CONTROLLI!I97</f>
        <v>0</v>
      </c>
      <c r="G297" s="239">
        <f>CONTROLLI!J97</f>
        <v>0</v>
      </c>
      <c r="H297" s="239">
        <f>CONTROLLI!K97</f>
        <v>0</v>
      </c>
      <c r="I297" s="239">
        <v>0</v>
      </c>
      <c r="J297" s="239">
        <f>CONTROLLI!L97</f>
        <v>0</v>
      </c>
      <c r="K297" s="239">
        <f>CONTROLLI!M97</f>
        <v>0</v>
      </c>
      <c r="L297" s="276">
        <f>CONTROLLI!N97</f>
        <v>0</v>
      </c>
      <c r="M297" s="241">
        <v>0</v>
      </c>
    </row>
    <row r="298" spans="1:13" ht="16.5" thickBot="1" x14ac:dyDescent="0.25">
      <c r="A298" s="238" t="s">
        <v>57</v>
      </c>
      <c r="B298" s="239">
        <f>CONTROLLI!E98</f>
        <v>71442.67</v>
      </c>
      <c r="C298" s="239">
        <f>CONTROLLI!F98</f>
        <v>46427</v>
      </c>
      <c r="D298" s="239">
        <f>CONTROLLI!G98</f>
        <v>60422.86</v>
      </c>
      <c r="E298" s="239">
        <f>CONTROLLI!H98</f>
        <v>124841.64</v>
      </c>
      <c r="F298" s="239">
        <f>CONTROLLI!I98</f>
        <v>2924.2200000000003</v>
      </c>
      <c r="G298" s="239">
        <f>CONTROLLI!J98</f>
        <v>34562.26</v>
      </c>
      <c r="H298" s="239">
        <f>CONTROLLI!K98</f>
        <v>0</v>
      </c>
      <c r="I298" s="240">
        <v>0</v>
      </c>
      <c r="J298" s="239">
        <f>CONTROLLI!L98</f>
        <v>0</v>
      </c>
      <c r="K298" s="239">
        <f>CONTROLLI!M98</f>
        <v>653734.77000000014</v>
      </c>
      <c r="L298" s="276">
        <f>CONTROLLI!N98</f>
        <v>340620.64999999997</v>
      </c>
      <c r="M298" s="241">
        <v>0</v>
      </c>
    </row>
    <row r="299" spans="1:13" ht="15.75" x14ac:dyDescent="0.2">
      <c r="A299" s="467" t="s">
        <v>393</v>
      </c>
      <c r="B299" s="242"/>
      <c r="C299" s="242"/>
      <c r="D299" s="242"/>
      <c r="E299" s="242"/>
      <c r="F299" s="242"/>
      <c r="G299" s="242"/>
      <c r="H299" s="242"/>
      <c r="I299" s="242"/>
      <c r="J299" s="242"/>
      <c r="K299" s="469"/>
      <c r="L299" s="469"/>
      <c r="M299" s="469"/>
    </row>
    <row r="300" spans="1:13" ht="16.5" thickBot="1" x14ac:dyDescent="0.25">
      <c r="A300" s="468"/>
      <c r="B300" s="241">
        <v>0</v>
      </c>
      <c r="C300" s="241">
        <v>0</v>
      </c>
      <c r="D300" s="241">
        <v>0</v>
      </c>
      <c r="E300" s="241">
        <v>0</v>
      </c>
      <c r="F300" s="241">
        <v>0</v>
      </c>
      <c r="G300" s="241">
        <v>0</v>
      </c>
      <c r="H300" s="241">
        <v>0</v>
      </c>
      <c r="I300" s="241">
        <v>0</v>
      </c>
      <c r="J300" s="241">
        <v>0</v>
      </c>
      <c r="K300" s="470"/>
      <c r="L300" s="470"/>
      <c r="M300" s="470"/>
    </row>
    <row r="302" spans="1:13" ht="15" x14ac:dyDescent="0.2">
      <c r="A302" s="156" t="s">
        <v>394</v>
      </c>
    </row>
    <row r="303" spans="1:13" ht="15" x14ac:dyDescent="0.2">
      <c r="A303" s="151"/>
    </row>
    <row r="304" spans="1:13" ht="15" x14ac:dyDescent="0.2">
      <c r="A304" s="156" t="s">
        <v>395</v>
      </c>
    </row>
    <row r="305" spans="1:1" ht="15" x14ac:dyDescent="0.2">
      <c r="A305" s="156" t="s">
        <v>396</v>
      </c>
    </row>
    <row r="307" spans="1:1" ht="15" x14ac:dyDescent="0.2">
      <c r="A307" s="156" t="s">
        <v>397</v>
      </c>
    </row>
    <row r="308" spans="1:1" x14ac:dyDescent="0.2">
      <c r="A308" s="220"/>
    </row>
    <row r="309" spans="1:1" x14ac:dyDescent="0.2">
      <c r="A309" s="153"/>
    </row>
    <row r="310" spans="1:1" x14ac:dyDescent="0.2">
      <c r="A310" s="153"/>
    </row>
    <row r="311" spans="1:1" ht="14.25" x14ac:dyDescent="0.2">
      <c r="A311" s="221" t="s">
        <v>170</v>
      </c>
    </row>
    <row r="312" spans="1:1" ht="15.75" x14ac:dyDescent="0.2">
      <c r="A312" s="158"/>
    </row>
    <row r="313" spans="1:1" ht="15" x14ac:dyDescent="0.2">
      <c r="A313" s="156" t="s">
        <v>398</v>
      </c>
    </row>
    <row r="314" spans="1:1" ht="15" x14ac:dyDescent="0.2">
      <c r="A314" s="156" t="s">
        <v>399</v>
      </c>
    </row>
    <row r="315" spans="1:1" ht="15" x14ac:dyDescent="0.2">
      <c r="A315" s="156" t="s">
        <v>400</v>
      </c>
    </row>
    <row r="317" spans="1:1" ht="15.75" x14ac:dyDescent="0.2">
      <c r="A317" s="157" t="s">
        <v>282</v>
      </c>
    </row>
    <row r="318" spans="1:1" ht="15.75" x14ac:dyDescent="0.2">
      <c r="A318" s="158"/>
    </row>
    <row r="319" spans="1:1" ht="15" x14ac:dyDescent="0.2">
      <c r="A319" s="156" t="s">
        <v>401</v>
      </c>
    </row>
    <row r="320" spans="1:1" ht="15" x14ac:dyDescent="0.2">
      <c r="A320" s="156" t="s">
        <v>402</v>
      </c>
    </row>
    <row r="321" spans="1:1" ht="15" x14ac:dyDescent="0.2">
      <c r="A321" s="156" t="s">
        <v>177</v>
      </c>
    </row>
    <row r="322" spans="1:1" ht="15" x14ac:dyDescent="0.2">
      <c r="A322" s="156" t="s">
        <v>403</v>
      </c>
    </row>
    <row r="323" spans="1:1" x14ac:dyDescent="0.2">
      <c r="A323" s="222"/>
    </row>
    <row r="324" spans="1:1" x14ac:dyDescent="0.2">
      <c r="A324" s="153"/>
    </row>
    <row r="325" spans="1:1" x14ac:dyDescent="0.2">
      <c r="A325" s="153"/>
    </row>
    <row r="326" spans="1:1" ht="15.75" x14ac:dyDescent="0.2">
      <c r="A326" s="157" t="s">
        <v>285</v>
      </c>
    </row>
    <row r="327" spans="1:1" ht="15.75" x14ac:dyDescent="0.2">
      <c r="A327" s="158"/>
    </row>
    <row r="328" spans="1:1" ht="15" x14ac:dyDescent="0.2">
      <c r="A328" s="156" t="s">
        <v>404</v>
      </c>
    </row>
    <row r="329" spans="1:1" ht="15" x14ac:dyDescent="0.2">
      <c r="A329" s="156" t="s">
        <v>405</v>
      </c>
    </row>
    <row r="330" spans="1:1" ht="15" x14ac:dyDescent="0.2">
      <c r="A330" s="156" t="s">
        <v>177</v>
      </c>
    </row>
    <row r="331" spans="1:1" ht="15" x14ac:dyDescent="0.2">
      <c r="A331" s="156" t="s">
        <v>406</v>
      </c>
    </row>
    <row r="332" spans="1:1" x14ac:dyDescent="0.2">
      <c r="A332" s="222"/>
    </row>
    <row r="333" spans="1:1" x14ac:dyDescent="0.2">
      <c r="A333" s="153"/>
    </row>
    <row r="334" spans="1:1" x14ac:dyDescent="0.2">
      <c r="A334" s="153"/>
    </row>
    <row r="335" spans="1:1" ht="15.75" x14ac:dyDescent="0.2">
      <c r="A335" s="157" t="s">
        <v>407</v>
      </c>
    </row>
    <row r="336" spans="1:1" ht="15.75" x14ac:dyDescent="0.2">
      <c r="A336" s="158"/>
    </row>
    <row r="337" spans="1:1" ht="15" x14ac:dyDescent="0.2">
      <c r="A337" s="156" t="s">
        <v>408</v>
      </c>
    </row>
    <row r="338" spans="1:1" ht="15" x14ac:dyDescent="0.2">
      <c r="A338" s="156" t="s">
        <v>409</v>
      </c>
    </row>
    <row r="339" spans="1:1" ht="15" x14ac:dyDescent="0.2">
      <c r="A339" s="156" t="s">
        <v>410</v>
      </c>
    </row>
    <row r="340" spans="1:1" ht="15" x14ac:dyDescent="0.2">
      <c r="A340" s="156" t="s">
        <v>411</v>
      </c>
    </row>
    <row r="341" spans="1:1" ht="15" x14ac:dyDescent="0.2">
      <c r="A341" s="156" t="s">
        <v>412</v>
      </c>
    </row>
    <row r="342" spans="1:1" ht="15" x14ac:dyDescent="0.2">
      <c r="A342" s="156" t="s">
        <v>413</v>
      </c>
    </row>
    <row r="343" spans="1:1" ht="15" x14ac:dyDescent="0.2">
      <c r="A343" s="156" t="s">
        <v>414</v>
      </c>
    </row>
    <row r="344" spans="1:1" ht="15" x14ac:dyDescent="0.2">
      <c r="A344" s="156" t="s">
        <v>415</v>
      </c>
    </row>
    <row r="345" spans="1:1" ht="15" x14ac:dyDescent="0.2">
      <c r="A345" s="156" t="s">
        <v>416</v>
      </c>
    </row>
    <row r="346" spans="1:1" ht="15" x14ac:dyDescent="0.2">
      <c r="A346" s="156" t="s">
        <v>417</v>
      </c>
    </row>
    <row r="347" spans="1:1" ht="15" x14ac:dyDescent="0.2">
      <c r="A347" s="156" t="s">
        <v>415</v>
      </c>
    </row>
    <row r="348" spans="1:1" ht="15.75" x14ac:dyDescent="0.2">
      <c r="A348" s="158"/>
    </row>
    <row r="349" spans="1:1" ht="15" x14ac:dyDescent="0.2">
      <c r="A349" s="156" t="s">
        <v>418</v>
      </c>
    </row>
    <row r="350" spans="1:1" ht="15" x14ac:dyDescent="0.2">
      <c r="A350" s="156" t="s">
        <v>419</v>
      </c>
    </row>
    <row r="351" spans="1:1" ht="15.75" x14ac:dyDescent="0.2">
      <c r="A351" s="158"/>
    </row>
    <row r="352" spans="1:1" ht="15" x14ac:dyDescent="0.2">
      <c r="A352" s="156" t="s">
        <v>420</v>
      </c>
    </row>
    <row r="353" spans="1:1" ht="15" x14ac:dyDescent="0.2">
      <c r="A353" s="156" t="s">
        <v>421</v>
      </c>
    </row>
    <row r="354" spans="1:1" ht="15" x14ac:dyDescent="0.2">
      <c r="A354" s="156" t="s">
        <v>422</v>
      </c>
    </row>
    <row r="355" spans="1:1" ht="15" x14ac:dyDescent="0.2">
      <c r="A355" s="156" t="s">
        <v>423</v>
      </c>
    </row>
    <row r="356" spans="1:1" ht="15" x14ac:dyDescent="0.2">
      <c r="A356" s="156" t="s">
        <v>424</v>
      </c>
    </row>
    <row r="357" spans="1:1" ht="15" x14ac:dyDescent="0.2">
      <c r="A357" s="156" t="s">
        <v>177</v>
      </c>
    </row>
    <row r="358" spans="1:1" ht="15" x14ac:dyDescent="0.2">
      <c r="A358" s="156" t="s">
        <v>425</v>
      </c>
    </row>
    <row r="359" spans="1:1" ht="15" x14ac:dyDescent="0.2">
      <c r="A359" s="156" t="s">
        <v>426</v>
      </c>
    </row>
    <row r="360" spans="1:1" ht="15" x14ac:dyDescent="0.2">
      <c r="A360" s="156" t="s">
        <v>423</v>
      </c>
    </row>
    <row r="361" spans="1:1" ht="15" x14ac:dyDescent="0.2">
      <c r="A361" s="156" t="s">
        <v>427</v>
      </c>
    </row>
    <row r="362" spans="1:1" ht="15" x14ac:dyDescent="0.2">
      <c r="A362" s="156" t="s">
        <v>428</v>
      </c>
    </row>
    <row r="364" spans="1:1" ht="15" x14ac:dyDescent="0.2">
      <c r="A364" s="156" t="s">
        <v>423</v>
      </c>
    </row>
    <row r="365" spans="1:1" ht="15.75" x14ac:dyDescent="0.2">
      <c r="A365" s="158"/>
    </row>
    <row r="366" spans="1:1" ht="15" x14ac:dyDescent="0.2">
      <c r="A366" s="156" t="s">
        <v>429</v>
      </c>
    </row>
    <row r="367" spans="1:1" ht="15" x14ac:dyDescent="0.2">
      <c r="A367" s="156" t="s">
        <v>177</v>
      </c>
    </row>
    <row r="368" spans="1:1" ht="15" x14ac:dyDescent="0.2">
      <c r="A368" s="156" t="s">
        <v>430</v>
      </c>
    </row>
    <row r="369" spans="1:1" ht="15.75" x14ac:dyDescent="0.2">
      <c r="A369" s="158"/>
    </row>
    <row r="370" spans="1:1" ht="15" x14ac:dyDescent="0.2">
      <c r="A370" s="156" t="s">
        <v>431</v>
      </c>
    </row>
    <row r="371" spans="1:1" ht="15.75" x14ac:dyDescent="0.2">
      <c r="A371" s="158"/>
    </row>
    <row r="372" spans="1:1" ht="14.25" x14ac:dyDescent="0.2">
      <c r="A372" s="221" t="s">
        <v>178</v>
      </c>
    </row>
    <row r="373" spans="1:1" ht="15.75" x14ac:dyDescent="0.2">
      <c r="A373" s="158"/>
    </row>
    <row r="374" spans="1:1" ht="15" x14ac:dyDescent="0.2">
      <c r="A374" s="223" t="s">
        <v>432</v>
      </c>
    </row>
    <row r="375" spans="1:1" ht="15" x14ac:dyDescent="0.2">
      <c r="A375" s="223" t="s">
        <v>433</v>
      </c>
    </row>
    <row r="376" spans="1:1" ht="15" x14ac:dyDescent="0.2">
      <c r="A376" s="224" t="s">
        <v>434</v>
      </c>
    </row>
    <row r="377" spans="1:1" ht="15" x14ac:dyDescent="0.2">
      <c r="A377" s="224" t="s">
        <v>435</v>
      </c>
    </row>
    <row r="378" spans="1:1" ht="15" x14ac:dyDescent="0.2">
      <c r="A378" s="224" t="s">
        <v>436</v>
      </c>
    </row>
    <row r="379" spans="1:1" ht="15" x14ac:dyDescent="0.2">
      <c r="A379" s="224" t="s">
        <v>437</v>
      </c>
    </row>
    <row r="380" spans="1:1" ht="15" x14ac:dyDescent="0.2">
      <c r="A380" s="223" t="s">
        <v>438</v>
      </c>
    </row>
    <row r="381" spans="1:1" ht="15" x14ac:dyDescent="0.2">
      <c r="A381" s="224" t="s">
        <v>439</v>
      </c>
    </row>
    <row r="382" spans="1:1" ht="15" x14ac:dyDescent="0.2">
      <c r="A382" s="224" t="s">
        <v>440</v>
      </c>
    </row>
    <row r="383" spans="1:1" ht="15" x14ac:dyDescent="0.2">
      <c r="A383" s="224" t="s">
        <v>441</v>
      </c>
    </row>
    <row r="384" spans="1:1" ht="15" x14ac:dyDescent="0.2">
      <c r="A384" s="224" t="s">
        <v>442</v>
      </c>
    </row>
    <row r="385" spans="1:1" ht="15" x14ac:dyDescent="0.2">
      <c r="A385" s="224" t="s">
        <v>443</v>
      </c>
    </row>
    <row r="386" spans="1:1" ht="15" x14ac:dyDescent="0.2">
      <c r="A386" s="224" t="s">
        <v>444</v>
      </c>
    </row>
    <row r="387" spans="1:1" ht="15" x14ac:dyDescent="0.2">
      <c r="A387" s="224" t="s">
        <v>445</v>
      </c>
    </row>
    <row r="388" spans="1:1" ht="15" x14ac:dyDescent="0.2">
      <c r="A388" s="223" t="s">
        <v>446</v>
      </c>
    </row>
    <row r="389" spans="1:1" ht="15" x14ac:dyDescent="0.2">
      <c r="A389" s="223" t="s">
        <v>447</v>
      </c>
    </row>
    <row r="390" spans="1:1" ht="15" x14ac:dyDescent="0.2">
      <c r="A390" s="225" t="s">
        <v>448</v>
      </c>
    </row>
    <row r="391" spans="1:1" ht="15" x14ac:dyDescent="0.2">
      <c r="A391" s="224" t="s">
        <v>449</v>
      </c>
    </row>
    <row r="392" spans="1:1" ht="15" x14ac:dyDescent="0.2">
      <c r="A392" s="223" t="s">
        <v>450</v>
      </c>
    </row>
    <row r="393" spans="1:1" ht="15" x14ac:dyDescent="0.2">
      <c r="A393" s="224" t="s">
        <v>451</v>
      </c>
    </row>
    <row r="394" spans="1:1" ht="15" x14ac:dyDescent="0.2">
      <c r="A394" s="224" t="s">
        <v>452</v>
      </c>
    </row>
    <row r="395" spans="1:1" ht="15" x14ac:dyDescent="0.2">
      <c r="A395" s="224" t="s">
        <v>453</v>
      </c>
    </row>
    <row r="396" spans="1:1" ht="15" x14ac:dyDescent="0.2">
      <c r="A396" s="223" t="s">
        <v>454</v>
      </c>
    </row>
    <row r="397" spans="1:1" x14ac:dyDescent="0.2">
      <c r="A397" s="226" t="s">
        <v>455</v>
      </c>
    </row>
    <row r="398" spans="1:1" ht="15" x14ac:dyDescent="0.2">
      <c r="A398" s="223" t="s">
        <v>456</v>
      </c>
    </row>
    <row r="399" spans="1:1" ht="15" x14ac:dyDescent="0.2">
      <c r="A399" s="223" t="s">
        <v>457</v>
      </c>
    </row>
    <row r="400" spans="1:1" ht="15" x14ac:dyDescent="0.2">
      <c r="A400" s="223" t="s">
        <v>458</v>
      </c>
    </row>
    <row r="401" spans="1:1" ht="15" x14ac:dyDescent="0.2">
      <c r="A401" s="223" t="s">
        <v>459</v>
      </c>
    </row>
    <row r="402" spans="1:1" ht="15" x14ac:dyDescent="0.2">
      <c r="A402" s="223" t="s">
        <v>460</v>
      </c>
    </row>
    <row r="403" spans="1:1" ht="15" x14ac:dyDescent="0.2">
      <c r="A403" s="223" t="s">
        <v>461</v>
      </c>
    </row>
    <row r="404" spans="1:1" ht="15" x14ac:dyDescent="0.2">
      <c r="A404" s="224" t="s">
        <v>462</v>
      </c>
    </row>
    <row r="405" spans="1:1" ht="15" x14ac:dyDescent="0.2">
      <c r="A405" s="224" t="s">
        <v>463</v>
      </c>
    </row>
    <row r="406" spans="1:1" ht="15" x14ac:dyDescent="0.2">
      <c r="A406" s="224" t="s">
        <v>464</v>
      </c>
    </row>
    <row r="408" spans="1:1" ht="15" x14ac:dyDescent="0.2">
      <c r="A408" s="224" t="s">
        <v>465</v>
      </c>
    </row>
    <row r="409" spans="1:1" ht="15" x14ac:dyDescent="0.2">
      <c r="A409" s="224" t="s">
        <v>466</v>
      </c>
    </row>
    <row r="410" spans="1:1" ht="15" x14ac:dyDescent="0.2">
      <c r="A410" s="224" t="s">
        <v>467</v>
      </c>
    </row>
    <row r="411" spans="1:1" ht="15" x14ac:dyDescent="0.2">
      <c r="A411" s="223" t="s">
        <v>468</v>
      </c>
    </row>
    <row r="412" spans="1:1" ht="15" x14ac:dyDescent="0.2">
      <c r="A412" s="224" t="s">
        <v>469</v>
      </c>
    </row>
    <row r="413" spans="1:1" ht="15" x14ac:dyDescent="0.2">
      <c r="A413" s="223" t="s">
        <v>470</v>
      </c>
    </row>
    <row r="414" spans="1:1" ht="15" x14ac:dyDescent="0.2">
      <c r="A414" s="223" t="s">
        <v>471</v>
      </c>
    </row>
    <row r="415" spans="1:1" ht="15.75" x14ac:dyDescent="0.2">
      <c r="A415" s="158"/>
    </row>
    <row r="416" spans="1:1" ht="14.25" x14ac:dyDescent="0.2">
      <c r="A416" s="221" t="s">
        <v>179</v>
      </c>
    </row>
    <row r="417" spans="1:1" ht="15.75" x14ac:dyDescent="0.2">
      <c r="A417" s="158"/>
    </row>
    <row r="418" spans="1:1" ht="15" x14ac:dyDescent="0.2">
      <c r="A418" s="224" t="s">
        <v>472</v>
      </c>
    </row>
    <row r="419" spans="1:1" ht="15" x14ac:dyDescent="0.2">
      <c r="A419" s="223" t="s">
        <v>473</v>
      </c>
    </row>
    <row r="420" spans="1:1" ht="15" x14ac:dyDescent="0.2">
      <c r="A420" s="224" t="s">
        <v>474</v>
      </c>
    </row>
    <row r="421" spans="1:1" ht="15" x14ac:dyDescent="0.2">
      <c r="A421" s="224" t="s">
        <v>475</v>
      </c>
    </row>
    <row r="422" spans="1:1" ht="15" x14ac:dyDescent="0.2">
      <c r="A422" s="224" t="s">
        <v>476</v>
      </c>
    </row>
    <row r="423" spans="1:1" ht="15" x14ac:dyDescent="0.2">
      <c r="A423" s="224" t="s">
        <v>477</v>
      </c>
    </row>
    <row r="424" spans="1:1" ht="15" x14ac:dyDescent="0.2">
      <c r="A424" s="223" t="s">
        <v>478</v>
      </c>
    </row>
    <row r="425" spans="1:1" ht="15" x14ac:dyDescent="0.2">
      <c r="A425" s="224" t="s">
        <v>479</v>
      </c>
    </row>
    <row r="426" spans="1:1" ht="15" x14ac:dyDescent="0.2">
      <c r="A426" s="224" t="s">
        <v>480</v>
      </c>
    </row>
    <row r="427" spans="1:1" ht="15" x14ac:dyDescent="0.2">
      <c r="A427" s="224" t="s">
        <v>481</v>
      </c>
    </row>
    <row r="428" spans="1:1" ht="15" x14ac:dyDescent="0.2">
      <c r="A428" s="224" t="s">
        <v>482</v>
      </c>
    </row>
    <row r="429" spans="1:1" ht="15" x14ac:dyDescent="0.2">
      <c r="A429" s="224" t="s">
        <v>483</v>
      </c>
    </row>
    <row r="430" spans="1:1" ht="15" x14ac:dyDescent="0.2">
      <c r="A430" s="224" t="s">
        <v>484</v>
      </c>
    </row>
    <row r="431" spans="1:1" ht="15" x14ac:dyDescent="0.2">
      <c r="A431" s="224" t="s">
        <v>485</v>
      </c>
    </row>
    <row r="432" spans="1:1" ht="15" x14ac:dyDescent="0.2">
      <c r="A432" s="223" t="s">
        <v>486</v>
      </c>
    </row>
    <row r="433" spans="1:1" ht="15" x14ac:dyDescent="0.2">
      <c r="A433" s="223" t="s">
        <v>487</v>
      </c>
    </row>
    <row r="434" spans="1:1" ht="15" x14ac:dyDescent="0.2">
      <c r="A434" s="225" t="s">
        <v>488</v>
      </c>
    </row>
    <row r="435" spans="1:1" ht="15" x14ac:dyDescent="0.2">
      <c r="A435" s="224" t="s">
        <v>489</v>
      </c>
    </row>
    <row r="436" spans="1:1" ht="15" x14ac:dyDescent="0.2">
      <c r="A436" s="223" t="s">
        <v>490</v>
      </c>
    </row>
    <row r="437" spans="1:1" ht="15" x14ac:dyDescent="0.2">
      <c r="A437" s="224" t="s">
        <v>491</v>
      </c>
    </row>
    <row r="438" spans="1:1" ht="15" x14ac:dyDescent="0.2">
      <c r="A438" s="224" t="s">
        <v>492</v>
      </c>
    </row>
    <row r="439" spans="1:1" ht="15" x14ac:dyDescent="0.2">
      <c r="A439" s="224" t="s">
        <v>493</v>
      </c>
    </row>
    <row r="440" spans="1:1" ht="15" x14ac:dyDescent="0.2">
      <c r="A440" s="223" t="s">
        <v>494</v>
      </c>
    </row>
    <row r="441" spans="1:1" x14ac:dyDescent="0.2">
      <c r="A441" s="226" t="s">
        <v>495</v>
      </c>
    </row>
    <row r="442" spans="1:1" ht="15" x14ac:dyDescent="0.2">
      <c r="A442" s="223" t="s">
        <v>496</v>
      </c>
    </row>
    <row r="443" spans="1:1" ht="15" x14ac:dyDescent="0.2">
      <c r="A443" s="223" t="s">
        <v>497</v>
      </c>
    </row>
    <row r="444" spans="1:1" ht="15" x14ac:dyDescent="0.2">
      <c r="A444" s="223" t="s">
        <v>498</v>
      </c>
    </row>
    <row r="445" spans="1:1" ht="15" x14ac:dyDescent="0.2">
      <c r="A445" s="223" t="s">
        <v>499</v>
      </c>
    </row>
    <row r="446" spans="1:1" ht="15" x14ac:dyDescent="0.2">
      <c r="A446" s="223" t="s">
        <v>500</v>
      </c>
    </row>
    <row r="447" spans="1:1" ht="15" x14ac:dyDescent="0.2">
      <c r="A447" s="223" t="s">
        <v>501</v>
      </c>
    </row>
    <row r="448" spans="1:1" ht="15" x14ac:dyDescent="0.2">
      <c r="A448" s="224" t="s">
        <v>502</v>
      </c>
    </row>
    <row r="450" spans="1:1" ht="15" x14ac:dyDescent="0.2">
      <c r="A450" s="224" t="s">
        <v>503</v>
      </c>
    </row>
    <row r="451" spans="1:1" ht="15" x14ac:dyDescent="0.2">
      <c r="A451" s="224" t="s">
        <v>504</v>
      </c>
    </row>
    <row r="452" spans="1:1" ht="15" x14ac:dyDescent="0.2">
      <c r="A452" s="224" t="s">
        <v>505</v>
      </c>
    </row>
    <row r="453" spans="1:1" ht="15" x14ac:dyDescent="0.2">
      <c r="A453" s="224" t="s">
        <v>506</v>
      </c>
    </row>
    <row r="454" spans="1:1" ht="15" x14ac:dyDescent="0.2">
      <c r="A454" s="224" t="s">
        <v>507</v>
      </c>
    </row>
    <row r="455" spans="1:1" ht="15" x14ac:dyDescent="0.2">
      <c r="A455" s="223" t="s">
        <v>508</v>
      </c>
    </row>
    <row r="456" spans="1:1" ht="15" x14ac:dyDescent="0.2">
      <c r="A456" s="223" t="s">
        <v>509</v>
      </c>
    </row>
    <row r="457" spans="1:1" ht="15" x14ac:dyDescent="0.2">
      <c r="A457" s="223" t="s">
        <v>510</v>
      </c>
    </row>
    <row r="458" spans="1:1" ht="15" x14ac:dyDescent="0.2">
      <c r="A458" s="223" t="s">
        <v>511</v>
      </c>
    </row>
    <row r="459" spans="1:1" x14ac:dyDescent="0.2">
      <c r="A459" s="153"/>
    </row>
    <row r="460" spans="1:1" x14ac:dyDescent="0.2">
      <c r="A460" s="153"/>
    </row>
    <row r="461" spans="1:1" x14ac:dyDescent="0.2">
      <c r="A461" s="153"/>
    </row>
    <row r="462" spans="1:1" x14ac:dyDescent="0.2">
      <c r="A462" s="153"/>
    </row>
    <row r="463" spans="1:1" x14ac:dyDescent="0.2">
      <c r="A463" s="153"/>
    </row>
    <row r="464" spans="1:1" ht="15" x14ac:dyDescent="0.2">
      <c r="A464" s="156" t="s">
        <v>396</v>
      </c>
    </row>
    <row r="465" spans="1:1" ht="15.75" x14ac:dyDescent="0.2">
      <c r="A465" s="158"/>
    </row>
    <row r="466" spans="1:1" ht="14.25" x14ac:dyDescent="0.2">
      <c r="A466" s="221" t="s">
        <v>180</v>
      </c>
    </row>
    <row r="467" spans="1:1" ht="15" x14ac:dyDescent="0.2">
      <c r="A467" s="156" t="s">
        <v>512</v>
      </c>
    </row>
    <row r="468" spans="1:1" ht="15" x14ac:dyDescent="0.2">
      <c r="A468" s="156" t="s">
        <v>513</v>
      </c>
    </row>
    <row r="469" spans="1:1" ht="15.75" x14ac:dyDescent="0.2">
      <c r="A469" s="158"/>
    </row>
    <row r="470" spans="1:1" ht="15" x14ac:dyDescent="0.2">
      <c r="A470" s="156" t="s">
        <v>181</v>
      </c>
    </row>
    <row r="471" spans="1:1" ht="15.75" x14ac:dyDescent="0.2">
      <c r="A471" s="158"/>
    </row>
    <row r="472" spans="1:1" ht="15" x14ac:dyDescent="0.2">
      <c r="A472" s="156" t="s">
        <v>514</v>
      </c>
    </row>
    <row r="473" spans="1:1" ht="15.75" x14ac:dyDescent="0.2">
      <c r="A473" s="158"/>
    </row>
    <row r="474" spans="1:1" ht="15" x14ac:dyDescent="0.2">
      <c r="A474" s="156" t="s">
        <v>515</v>
      </c>
    </row>
    <row r="475" spans="1:1" ht="18.75" x14ac:dyDescent="0.2">
      <c r="A475" s="164"/>
    </row>
    <row r="476" spans="1:1" ht="15" x14ac:dyDescent="0.2">
      <c r="A476" s="227" t="s">
        <v>516</v>
      </c>
    </row>
    <row r="477" spans="1:1" x14ac:dyDescent="0.2">
      <c r="A477" s="228"/>
    </row>
    <row r="478" spans="1:1" x14ac:dyDescent="0.2">
      <c r="A478" s="153"/>
    </row>
    <row r="479" spans="1:1" x14ac:dyDescent="0.2">
      <c r="A479" s="153"/>
    </row>
    <row r="480" spans="1:1" ht="15" x14ac:dyDescent="0.2">
      <c r="A480" s="227" t="s">
        <v>516</v>
      </c>
    </row>
  </sheetData>
  <sheetProtection algorithmName="SHA-512" hashValue="Pbj9EQ3Qo4msyNaTeQ3GyiPQ7ZE7DKezYJ1MNylpDpOUuiDT+jZQc56s+go0NHa8QKyDRCCDMaaBab4Mo10xYg==" saltValue="RLCzTRazAKth8gg7jFnYuw==" spinCount="100000" sheet="1" objects="1" scenarios="1"/>
  <mergeCells count="64">
    <mergeCell ref="A6:K7"/>
    <mergeCell ref="A299:A300"/>
    <mergeCell ref="K299:K300"/>
    <mergeCell ref="L299:L300"/>
    <mergeCell ref="M299:M300"/>
    <mergeCell ref="E237:E238"/>
    <mergeCell ref="E240:E241"/>
    <mergeCell ref="B240:B241"/>
    <mergeCell ref="F240:F241"/>
    <mergeCell ref="E263:E264"/>
    <mergeCell ref="A283:A286"/>
    <mergeCell ref="B283:J284"/>
    <mergeCell ref="D285:D286"/>
    <mergeCell ref="H285:H286"/>
    <mergeCell ref="J285:J286"/>
    <mergeCell ref="A249:A250"/>
    <mergeCell ref="A275:N276"/>
    <mergeCell ref="A281:N282"/>
    <mergeCell ref="F237:F238"/>
    <mergeCell ref="G237:G238"/>
    <mergeCell ref="A240:A241"/>
    <mergeCell ref="C240:C241"/>
    <mergeCell ref="D240:D241"/>
    <mergeCell ref="G240:G241"/>
    <mergeCell ref="D237:D238"/>
    <mergeCell ref="B249:B250"/>
    <mergeCell ref="C249:C250"/>
    <mergeCell ref="D249:D250"/>
    <mergeCell ref="A263:A264"/>
    <mergeCell ref="B263:B264"/>
    <mergeCell ref="D263:D264"/>
    <mergeCell ref="B205:B206"/>
    <mergeCell ref="C205:C206"/>
    <mergeCell ref="A237:A238"/>
    <mergeCell ref="B237:B238"/>
    <mergeCell ref="C237:C238"/>
    <mergeCell ref="B185:B186"/>
    <mergeCell ref="C185:C186"/>
    <mergeCell ref="D185:D186"/>
    <mergeCell ref="K129:K130"/>
    <mergeCell ref="L129:L130"/>
    <mergeCell ref="A136:N136"/>
    <mergeCell ref="A138:N138"/>
    <mergeCell ref="A144:C144"/>
    <mergeCell ref="A128:D128"/>
    <mergeCell ref="E128:F128"/>
    <mergeCell ref="G128:N128"/>
    <mergeCell ref="A129:A130"/>
    <mergeCell ref="B129:B130"/>
    <mergeCell ref="D129:D130"/>
    <mergeCell ref="E129:E130"/>
    <mergeCell ref="F129:F130"/>
    <mergeCell ref="I129:I130"/>
    <mergeCell ref="J129:J130"/>
    <mergeCell ref="A112:M112"/>
    <mergeCell ref="A114:M114"/>
    <mergeCell ref="A119:M119"/>
    <mergeCell ref="A121:M121"/>
    <mergeCell ref="C96:C97"/>
    <mergeCell ref="D96:D97"/>
    <mergeCell ref="G96:G97"/>
    <mergeCell ref="H96:H97"/>
    <mergeCell ref="A101:A105"/>
    <mergeCell ref="I96:I97"/>
  </mergeCells>
  <pageMargins left="0.7" right="0.7" top="0.75" bottom="0.75" header="0.3" footer="0.3"/>
  <pageSetup paperSize="9" scale="59" orientation="landscape" r:id="rId1"/>
  <rowBreaks count="7" manualBreakCount="7">
    <brk id="34" max="13" man="1"/>
    <brk id="92" max="13" man="1"/>
    <brk id="138" max="13" man="1"/>
    <brk id="178" max="13" man="1"/>
    <brk id="203" max="13" man="1"/>
    <brk id="230" max="13" man="1"/>
    <brk id="27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ISTRUZIONI</vt:lpstr>
      <vt:lpstr>CONTROLLI</vt:lpstr>
      <vt:lpstr>modello progetti </vt:lpstr>
      <vt:lpstr>VERBALE</vt:lpstr>
      <vt:lpstr>CONTROLLI!Area_stampa</vt:lpstr>
      <vt:lpstr>VERBALE!Area_stampa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</dc:creator>
  <cp:lastModifiedBy>Sabrina_1</cp:lastModifiedBy>
  <cp:lastPrinted>2023-02-20T16:41:33Z</cp:lastPrinted>
  <dcterms:created xsi:type="dcterms:W3CDTF">2009-04-03T18:23:57Z</dcterms:created>
  <dcterms:modified xsi:type="dcterms:W3CDTF">2023-03-14T09:31:54Z</dcterms:modified>
</cp:coreProperties>
</file>