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5200" windowHeight="11880"/>
  </bookViews>
  <sheets>
    <sheet name="AVANZO DEFINITIVO" sheetId="16" r:id="rId1"/>
    <sheet name="P4-3" sheetId="14" r:id="rId2"/>
    <sheet name="A01-3" sheetId="13" r:id="rId3"/>
    <sheet name="PA2020 al 24 novembre" sheetId="12" r:id="rId4"/>
    <sheet name="P03-1 Cert. ling-ECDL" sheetId="10" r:id="rId5"/>
  </sheets>
  <calcPr calcId="125725"/>
</workbook>
</file>

<file path=xl/calcChain.xml><?xml version="1.0" encoding="utf-8"?>
<calcChain xmlns="http://schemas.openxmlformats.org/spreadsheetml/2006/main">
  <c r="E17" i="16"/>
  <c r="E8"/>
  <c r="E18"/>
  <c r="E7"/>
  <c r="E21"/>
  <c r="E23"/>
  <c r="F11"/>
  <c r="G11"/>
  <c r="H11"/>
  <c r="I11"/>
  <c r="J11"/>
  <c r="E19"/>
  <c r="H35"/>
  <c r="F36" s="1"/>
  <c r="J7"/>
  <c r="I7"/>
  <c r="H7"/>
  <c r="G7"/>
  <c r="F7"/>
  <c r="AC85" i="12"/>
  <c r="Q85" s="1"/>
  <c r="X71"/>
  <c r="X69"/>
  <c r="X68"/>
  <c r="X67"/>
  <c r="X66"/>
  <c r="X65"/>
  <c r="X64"/>
  <c r="X63"/>
  <c r="X62"/>
  <c r="X61"/>
  <c r="X60"/>
  <c r="X59"/>
  <c r="X57"/>
  <c r="X56"/>
  <c r="X54"/>
  <c r="X53" s="1"/>
  <c r="X50"/>
  <c r="X46"/>
  <c r="X45"/>
  <c r="X44"/>
  <c r="X43"/>
  <c r="X42"/>
  <c r="X41"/>
  <c r="X40"/>
  <c r="X37"/>
  <c r="X36"/>
  <c r="X35"/>
  <c r="X34"/>
  <c r="X30"/>
  <c r="X28"/>
  <c r="X25"/>
  <c r="X24"/>
  <c r="X23"/>
  <c r="X22"/>
  <c r="X20"/>
  <c r="X19"/>
  <c r="X18"/>
  <c r="X17"/>
  <c r="X16"/>
  <c r="X15"/>
  <c r="X9"/>
  <c r="W114"/>
  <c r="W113"/>
  <c r="W112" s="1"/>
  <c r="W109"/>
  <c r="W108"/>
  <c r="W107"/>
  <c r="W106"/>
  <c r="W105"/>
  <c r="W104"/>
  <c r="W103"/>
  <c r="W102"/>
  <c r="W101"/>
  <c r="W100"/>
  <c r="W99"/>
  <c r="W97"/>
  <c r="W96"/>
  <c r="W95" s="1"/>
  <c r="W94"/>
  <c r="W93"/>
  <c r="W89"/>
  <c r="W87"/>
  <c r="W86" s="1"/>
  <c r="W81"/>
  <c r="W78"/>
  <c r="W77"/>
  <c r="W76"/>
  <c r="W75"/>
  <c r="W74"/>
  <c r="W73"/>
  <c r="W72" s="1"/>
  <c r="W71"/>
  <c r="W70" s="1"/>
  <c r="W69"/>
  <c r="W68"/>
  <c r="W67"/>
  <c r="W66"/>
  <c r="W65"/>
  <c r="W58" s="1"/>
  <c r="W64"/>
  <c r="W63"/>
  <c r="W62"/>
  <c r="W61"/>
  <c r="W60"/>
  <c r="W59"/>
  <c r="W57"/>
  <c r="W56"/>
  <c r="W50"/>
  <c r="W49" s="1"/>
  <c r="W46"/>
  <c r="W45"/>
  <c r="W44"/>
  <c r="W43"/>
  <c r="W42"/>
  <c r="W41"/>
  <c r="W39" s="1"/>
  <c r="W40"/>
  <c r="W37"/>
  <c r="W36"/>
  <c r="W35"/>
  <c r="W34"/>
  <c r="W33" s="1"/>
  <c r="W30"/>
  <c r="W28"/>
  <c r="W25"/>
  <c r="W24"/>
  <c r="W23"/>
  <c r="W22"/>
  <c r="W20"/>
  <c r="W19"/>
  <c r="W18"/>
  <c r="W17"/>
  <c r="W16"/>
  <c r="W15"/>
  <c r="W9"/>
  <c r="Q112"/>
  <c r="R112"/>
  <c r="S112"/>
  <c r="T112"/>
  <c r="U112"/>
  <c r="V112"/>
  <c r="Y112"/>
  <c r="Z112"/>
  <c r="AA112"/>
  <c r="AB112"/>
  <c r="AC112"/>
  <c r="AD112"/>
  <c r="AE112"/>
  <c r="AF112"/>
  <c r="AG112"/>
  <c r="AH112"/>
  <c r="AI112"/>
  <c r="AJ112"/>
  <c r="AK112"/>
  <c r="AL112"/>
  <c r="AM112"/>
  <c r="AN112"/>
  <c r="AO112"/>
  <c r="AP112"/>
  <c r="AQ112"/>
  <c r="AR112"/>
  <c r="AS112"/>
  <c r="AT112"/>
  <c r="AU112"/>
  <c r="AV112"/>
  <c r="AW112"/>
  <c r="AX112"/>
  <c r="AY112"/>
  <c r="AZ112"/>
  <c r="BA112"/>
  <c r="BB112"/>
  <c r="BC112"/>
  <c r="BD112"/>
  <c r="BE112"/>
  <c r="BF112"/>
  <c r="BG112"/>
  <c r="BH112"/>
  <c r="BI112"/>
  <c r="BJ112"/>
  <c r="BK112"/>
  <c r="BL112"/>
  <c r="BM112"/>
  <c r="BN112"/>
  <c r="BO112"/>
  <c r="Q95"/>
  <c r="R95"/>
  <c r="S95"/>
  <c r="T95"/>
  <c r="U95"/>
  <c r="V95"/>
  <c r="Y95"/>
  <c r="Z95"/>
  <c r="AA95"/>
  <c r="AB95"/>
  <c r="AC95"/>
  <c r="AD95"/>
  <c r="AE95"/>
  <c r="AF95"/>
  <c r="AG95"/>
  <c r="AH95"/>
  <c r="AI95"/>
  <c r="AJ95"/>
  <c r="AK95"/>
  <c r="AL95"/>
  <c r="AM95"/>
  <c r="AN95"/>
  <c r="AO95"/>
  <c r="AP95"/>
  <c r="AQ95"/>
  <c r="AR95"/>
  <c r="AS95"/>
  <c r="AT95"/>
  <c r="AU95"/>
  <c r="AV95"/>
  <c r="AW95"/>
  <c r="AX95"/>
  <c r="AY95"/>
  <c r="AZ95"/>
  <c r="BA95"/>
  <c r="BB95"/>
  <c r="BC95"/>
  <c r="BD95"/>
  <c r="BE95"/>
  <c r="BF95"/>
  <c r="BG95"/>
  <c r="BH95"/>
  <c r="BI95"/>
  <c r="BJ95"/>
  <c r="BK95"/>
  <c r="BL95"/>
  <c r="BM95"/>
  <c r="BN95"/>
  <c r="BO95"/>
  <c r="Q91"/>
  <c r="R91"/>
  <c r="Y91"/>
  <c r="Z91"/>
  <c r="AA91"/>
  <c r="AB91"/>
  <c r="AC91"/>
  <c r="AD91"/>
  <c r="AE91"/>
  <c r="AF91"/>
  <c r="AG91"/>
  <c r="AH91"/>
  <c r="AI91"/>
  <c r="AJ91"/>
  <c r="AK91"/>
  <c r="AL91"/>
  <c r="AM91"/>
  <c r="AN91"/>
  <c r="AO91"/>
  <c r="AP91"/>
  <c r="AQ91"/>
  <c r="AR91"/>
  <c r="AS91"/>
  <c r="AT91"/>
  <c r="AU91"/>
  <c r="AV91"/>
  <c r="AW91"/>
  <c r="AX91"/>
  <c r="AY91"/>
  <c r="AZ91"/>
  <c r="BA91"/>
  <c r="BB91"/>
  <c r="BC91"/>
  <c r="BD91"/>
  <c r="BE91"/>
  <c r="BF91"/>
  <c r="BG91"/>
  <c r="BH91"/>
  <c r="BI91"/>
  <c r="BJ91"/>
  <c r="BK91"/>
  <c r="BL91"/>
  <c r="BM91"/>
  <c r="BN91"/>
  <c r="BO91"/>
  <c r="Q88"/>
  <c r="R88"/>
  <c r="S88"/>
  <c r="T88"/>
  <c r="U88"/>
  <c r="V88"/>
  <c r="W88"/>
  <c r="Y88"/>
  <c r="Z88"/>
  <c r="AA88"/>
  <c r="AB88"/>
  <c r="AC88"/>
  <c r="AD88"/>
  <c r="AE88"/>
  <c r="AF88"/>
  <c r="AF79" s="1"/>
  <c r="AG88"/>
  <c r="AH88"/>
  <c r="AI88"/>
  <c r="AJ88"/>
  <c r="AK88"/>
  <c r="AL88"/>
  <c r="AM88"/>
  <c r="AN88"/>
  <c r="AO88"/>
  <c r="AP88"/>
  <c r="AQ88"/>
  <c r="AR88"/>
  <c r="AS88"/>
  <c r="AT88"/>
  <c r="AU88"/>
  <c r="AV88"/>
  <c r="AW88"/>
  <c r="AX88"/>
  <c r="AY88"/>
  <c r="AZ88"/>
  <c r="BA88"/>
  <c r="BB88"/>
  <c r="BC88"/>
  <c r="BD88"/>
  <c r="BD79" s="1"/>
  <c r="BE88"/>
  <c r="BF88"/>
  <c r="BG88"/>
  <c r="BH88"/>
  <c r="BI88"/>
  <c r="BJ88"/>
  <c r="BK88"/>
  <c r="BL88"/>
  <c r="BM88"/>
  <c r="BN88"/>
  <c r="BO88"/>
  <c r="Q86"/>
  <c r="R86"/>
  <c r="S86"/>
  <c r="T86"/>
  <c r="U86"/>
  <c r="V86"/>
  <c r="Y86"/>
  <c r="Z86"/>
  <c r="AA86"/>
  <c r="AB86"/>
  <c r="AC86"/>
  <c r="AD86"/>
  <c r="AE86"/>
  <c r="AF86"/>
  <c r="AG86"/>
  <c r="AH86"/>
  <c r="AI86"/>
  <c r="AJ86"/>
  <c r="AK86"/>
  <c r="AL86"/>
  <c r="AM86"/>
  <c r="AN86"/>
  <c r="AO86"/>
  <c r="AP86"/>
  <c r="AQ86"/>
  <c r="AR86"/>
  <c r="AS86"/>
  <c r="AT86"/>
  <c r="AU86"/>
  <c r="AV86"/>
  <c r="AW86"/>
  <c r="AX86"/>
  <c r="AY86"/>
  <c r="AZ86"/>
  <c r="BA86"/>
  <c r="BB86"/>
  <c r="BC86"/>
  <c r="BD86"/>
  <c r="BE86"/>
  <c r="BF86"/>
  <c r="BG86"/>
  <c r="BH86"/>
  <c r="BI86"/>
  <c r="BJ86"/>
  <c r="BK86"/>
  <c r="BL86"/>
  <c r="BM86"/>
  <c r="BN86"/>
  <c r="BO86"/>
  <c r="S84"/>
  <c r="V84"/>
  <c r="Y84"/>
  <c r="Z84"/>
  <c r="AA84"/>
  <c r="AB84"/>
  <c r="AC84"/>
  <c r="AC79" s="1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AW84"/>
  <c r="AX84"/>
  <c r="AY84"/>
  <c r="AZ84"/>
  <c r="BA84"/>
  <c r="BB84"/>
  <c r="BC84"/>
  <c r="BD84"/>
  <c r="BE84"/>
  <c r="BF84"/>
  <c r="BG84"/>
  <c r="BH84"/>
  <c r="BI84"/>
  <c r="BJ84"/>
  <c r="BK84"/>
  <c r="BL84"/>
  <c r="BM84"/>
  <c r="BN84"/>
  <c r="BO84"/>
  <c r="Y82"/>
  <c r="Z82"/>
  <c r="AA82"/>
  <c r="AB82"/>
  <c r="AC82"/>
  <c r="AD82"/>
  <c r="AE82"/>
  <c r="AF82"/>
  <c r="AG82"/>
  <c r="AH82"/>
  <c r="AI82"/>
  <c r="AJ82"/>
  <c r="AK82"/>
  <c r="AL82"/>
  <c r="AM82"/>
  <c r="AN82"/>
  <c r="AO82"/>
  <c r="AP82"/>
  <c r="AQ82"/>
  <c r="AR82"/>
  <c r="AS82"/>
  <c r="AT82"/>
  <c r="AU82"/>
  <c r="AV82"/>
  <c r="AW82"/>
  <c r="AX82"/>
  <c r="AY82"/>
  <c r="AZ82"/>
  <c r="BA82"/>
  <c r="BB82"/>
  <c r="BC82"/>
  <c r="BD82"/>
  <c r="BE82"/>
  <c r="BF82"/>
  <c r="BG82"/>
  <c r="BH82"/>
  <c r="BI82"/>
  <c r="BJ82"/>
  <c r="BK82"/>
  <c r="BL82"/>
  <c r="BM82"/>
  <c r="BN82"/>
  <c r="BO82"/>
  <c r="Q80"/>
  <c r="R80"/>
  <c r="S80"/>
  <c r="T80"/>
  <c r="U80"/>
  <c r="V80"/>
  <c r="W80"/>
  <c r="Y80"/>
  <c r="Z80"/>
  <c r="AA80"/>
  <c r="AB80"/>
  <c r="AC80"/>
  <c r="AD80"/>
  <c r="AE80"/>
  <c r="AF80"/>
  <c r="AG80"/>
  <c r="AH80"/>
  <c r="AI80"/>
  <c r="AJ80"/>
  <c r="AK80"/>
  <c r="AL80"/>
  <c r="AM80"/>
  <c r="AN80"/>
  <c r="AO80"/>
  <c r="AP80"/>
  <c r="AQ80"/>
  <c r="AR80"/>
  <c r="AS80"/>
  <c r="AT80"/>
  <c r="AU80"/>
  <c r="AV80"/>
  <c r="AW80"/>
  <c r="AX80"/>
  <c r="AY80"/>
  <c r="AZ80"/>
  <c r="BA80"/>
  <c r="BB80"/>
  <c r="BC80"/>
  <c r="BD80"/>
  <c r="BE80"/>
  <c r="BF80"/>
  <c r="BG80"/>
  <c r="BH80"/>
  <c r="BI80"/>
  <c r="BJ80"/>
  <c r="BK80"/>
  <c r="BL80"/>
  <c r="BM80"/>
  <c r="BN80"/>
  <c r="BO80"/>
  <c r="Y79"/>
  <c r="AG79"/>
  <c r="AK79"/>
  <c r="AO79"/>
  <c r="AS79"/>
  <c r="AW79"/>
  <c r="BA79"/>
  <c r="BE79"/>
  <c r="BI79"/>
  <c r="BL79"/>
  <c r="BM79"/>
  <c r="Q72"/>
  <c r="R72"/>
  <c r="S72"/>
  <c r="T72"/>
  <c r="U72"/>
  <c r="V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AX72"/>
  <c r="AY72"/>
  <c r="AZ72"/>
  <c r="BA72"/>
  <c r="BB72"/>
  <c r="BC72"/>
  <c r="BD72"/>
  <c r="BE72"/>
  <c r="BF72"/>
  <c r="BG72"/>
  <c r="BH72"/>
  <c r="BI72"/>
  <c r="BJ72"/>
  <c r="BK72"/>
  <c r="BL72"/>
  <c r="BM72"/>
  <c r="BN72"/>
  <c r="BO72"/>
  <c r="Q70"/>
  <c r="Q52" s="1"/>
  <c r="R70"/>
  <c r="S70"/>
  <c r="T70"/>
  <c r="U70"/>
  <c r="U52" s="1"/>
  <c r="V70"/>
  <c r="Y70"/>
  <c r="Y52" s="1"/>
  <c r="Z70"/>
  <c r="AA70"/>
  <c r="AB70"/>
  <c r="AC70"/>
  <c r="AC52" s="1"/>
  <c r="AD70"/>
  <c r="AE70"/>
  <c r="AF70"/>
  <c r="AG70"/>
  <c r="AH70"/>
  <c r="AI70"/>
  <c r="AJ70"/>
  <c r="AK70"/>
  <c r="AL70"/>
  <c r="AM70"/>
  <c r="AN70"/>
  <c r="AO70"/>
  <c r="AO52" s="1"/>
  <c r="AP70"/>
  <c r="AQ70"/>
  <c r="AR70"/>
  <c r="AS70"/>
  <c r="AS52" s="1"/>
  <c r="AT70"/>
  <c r="AU70"/>
  <c r="AV70"/>
  <c r="AW70"/>
  <c r="AW52" s="1"/>
  <c r="AX70"/>
  <c r="AY70"/>
  <c r="AZ70"/>
  <c r="BA70"/>
  <c r="BA52" s="1"/>
  <c r="BB70"/>
  <c r="BC70"/>
  <c r="BD70"/>
  <c r="BE70"/>
  <c r="BE52" s="1"/>
  <c r="BF70"/>
  <c r="BG70"/>
  <c r="BH70"/>
  <c r="BI70"/>
  <c r="BI52" s="1"/>
  <c r="BJ70"/>
  <c r="BK70"/>
  <c r="BL70"/>
  <c r="BM70"/>
  <c r="BN70"/>
  <c r="BO70"/>
  <c r="Q58"/>
  <c r="R58"/>
  <c r="S58"/>
  <c r="T58"/>
  <c r="U58"/>
  <c r="V58"/>
  <c r="Y58"/>
  <c r="Z58"/>
  <c r="AA58"/>
  <c r="AB58"/>
  <c r="AC58"/>
  <c r="AD58"/>
  <c r="AE58"/>
  <c r="AF58"/>
  <c r="AF52" s="1"/>
  <c r="AG58"/>
  <c r="AH58"/>
  <c r="AI58"/>
  <c r="AJ58"/>
  <c r="AK58"/>
  <c r="AL58"/>
  <c r="AM58"/>
  <c r="AN58"/>
  <c r="AN52" s="1"/>
  <c r="AO58"/>
  <c r="AP58"/>
  <c r="AQ58"/>
  <c r="AR58"/>
  <c r="AS58"/>
  <c r="AT58"/>
  <c r="AU58"/>
  <c r="AV58"/>
  <c r="AV52" s="1"/>
  <c r="AW58"/>
  <c r="AX58"/>
  <c r="AY58"/>
  <c r="AZ58"/>
  <c r="BA58"/>
  <c r="BB58"/>
  <c r="BC58"/>
  <c r="BD58"/>
  <c r="BD52" s="1"/>
  <c r="BE58"/>
  <c r="BF58"/>
  <c r="BG58"/>
  <c r="BH58"/>
  <c r="BI58"/>
  <c r="BJ58"/>
  <c r="BK58"/>
  <c r="BL58"/>
  <c r="BL52" s="1"/>
  <c r="BM58"/>
  <c r="BN58"/>
  <c r="BO58"/>
  <c r="Q55"/>
  <c r="R55"/>
  <c r="S55"/>
  <c r="S52" s="1"/>
  <c r="T55"/>
  <c r="U55"/>
  <c r="V55"/>
  <c r="W55"/>
  <c r="Y55"/>
  <c r="Z55"/>
  <c r="AA55"/>
  <c r="AA52" s="1"/>
  <c r="AB55"/>
  <c r="AC55"/>
  <c r="AD55"/>
  <c r="AE55"/>
  <c r="AF55"/>
  <c r="AG55"/>
  <c r="AH55"/>
  <c r="AI55"/>
  <c r="AI52" s="1"/>
  <c r="AJ55"/>
  <c r="AK55"/>
  <c r="AL55"/>
  <c r="AM55"/>
  <c r="AN55"/>
  <c r="AO55"/>
  <c r="AP55"/>
  <c r="AQ55"/>
  <c r="AQ52" s="1"/>
  <c r="AR55"/>
  <c r="AS55"/>
  <c r="AT55"/>
  <c r="AU55"/>
  <c r="AV55"/>
  <c r="AW55"/>
  <c r="AX55"/>
  <c r="AY55"/>
  <c r="AY52" s="1"/>
  <c r="AZ55"/>
  <c r="BA55"/>
  <c r="BB55"/>
  <c r="BC55"/>
  <c r="BD55"/>
  <c r="BE55"/>
  <c r="BF55"/>
  <c r="BG55"/>
  <c r="BG52" s="1"/>
  <c r="BH55"/>
  <c r="BI55"/>
  <c r="BJ55"/>
  <c r="BK55"/>
  <c r="BL55"/>
  <c r="BM55"/>
  <c r="BN55"/>
  <c r="BO55"/>
  <c r="BO52" s="1"/>
  <c r="Q53"/>
  <c r="R53"/>
  <c r="S53"/>
  <c r="T53"/>
  <c r="U53"/>
  <c r="V53"/>
  <c r="W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AG52"/>
  <c r="AK52"/>
  <c r="BM52"/>
  <c r="Q49"/>
  <c r="R49"/>
  <c r="S49"/>
  <c r="T49"/>
  <c r="U49"/>
  <c r="V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Q39"/>
  <c r="R39"/>
  <c r="S39"/>
  <c r="T39"/>
  <c r="T32" s="1"/>
  <c r="U39"/>
  <c r="V39"/>
  <c r="Y39"/>
  <c r="Z39"/>
  <c r="AA39"/>
  <c r="AB39"/>
  <c r="AB32" s="1"/>
  <c r="AC39"/>
  <c r="AD39"/>
  <c r="AE39"/>
  <c r="AE32" s="1"/>
  <c r="AF39"/>
  <c r="AG39"/>
  <c r="AH39"/>
  <c r="AI39"/>
  <c r="AJ39"/>
  <c r="AJ32" s="1"/>
  <c r="AK39"/>
  <c r="AL39"/>
  <c r="AM39"/>
  <c r="AN39"/>
  <c r="AO39"/>
  <c r="AP39"/>
  <c r="AQ39"/>
  <c r="AR39"/>
  <c r="AR32" s="1"/>
  <c r="AS39"/>
  <c r="AT39"/>
  <c r="AU39"/>
  <c r="AU32" s="1"/>
  <c r="AV39"/>
  <c r="AW39"/>
  <c r="AX39"/>
  <c r="AY39"/>
  <c r="AZ39"/>
  <c r="AZ32" s="1"/>
  <c r="BA39"/>
  <c r="BB39"/>
  <c r="BC39"/>
  <c r="BD39"/>
  <c r="BE39"/>
  <c r="BF39"/>
  <c r="BG39"/>
  <c r="BH39"/>
  <c r="BH32" s="1"/>
  <c r="BI39"/>
  <c r="BJ39"/>
  <c r="BK39"/>
  <c r="BK32" s="1"/>
  <c r="BL39"/>
  <c r="BM39"/>
  <c r="BN39"/>
  <c r="BO39"/>
  <c r="Q33"/>
  <c r="R33"/>
  <c r="S33"/>
  <c r="T33"/>
  <c r="U33"/>
  <c r="V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Q32"/>
  <c r="S32"/>
  <c r="U32"/>
  <c r="Y32"/>
  <c r="AA32"/>
  <c r="AC32"/>
  <c r="AF32"/>
  <c r="AG32"/>
  <c r="AI32"/>
  <c r="AK32"/>
  <c r="AM32"/>
  <c r="AN32"/>
  <c r="AO32"/>
  <c r="AQ32"/>
  <c r="AS32"/>
  <c r="AV32"/>
  <c r="AW32"/>
  <c r="AY32"/>
  <c r="BA32"/>
  <c r="BC32"/>
  <c r="BD32"/>
  <c r="BE32"/>
  <c r="BG32"/>
  <c r="BI32"/>
  <c r="BL32"/>
  <c r="BM32"/>
  <c r="BO32"/>
  <c r="Q27"/>
  <c r="Q26" s="1"/>
  <c r="R27"/>
  <c r="S27"/>
  <c r="T27"/>
  <c r="U27"/>
  <c r="U26" s="1"/>
  <c r="V27"/>
  <c r="W27"/>
  <c r="Y27"/>
  <c r="Y26" s="1"/>
  <c r="Z27"/>
  <c r="AA27"/>
  <c r="AB27"/>
  <c r="AB26" s="1"/>
  <c r="AC27"/>
  <c r="AD27"/>
  <c r="AE27"/>
  <c r="AF27"/>
  <c r="AG27"/>
  <c r="AH27"/>
  <c r="AI27"/>
  <c r="AI26" s="1"/>
  <c r="AJ27"/>
  <c r="AJ26" s="1"/>
  <c r="AK27"/>
  <c r="AK26" s="1"/>
  <c r="AL27"/>
  <c r="AM27"/>
  <c r="AN27"/>
  <c r="AO27"/>
  <c r="AO26" s="1"/>
  <c r="AP27"/>
  <c r="AQ27"/>
  <c r="AR27"/>
  <c r="AS27"/>
  <c r="AT27"/>
  <c r="AU27"/>
  <c r="AV27"/>
  <c r="AV26" s="1"/>
  <c r="AW27"/>
  <c r="AW26" s="1"/>
  <c r="AX27"/>
  <c r="AY27"/>
  <c r="AZ27"/>
  <c r="BA27"/>
  <c r="BA26" s="1"/>
  <c r="BB27"/>
  <c r="BC27"/>
  <c r="BD27"/>
  <c r="BE27"/>
  <c r="BE26" s="1"/>
  <c r="BF27"/>
  <c r="BG27"/>
  <c r="BH27"/>
  <c r="BH26" s="1"/>
  <c r="BI27"/>
  <c r="BI26" s="1"/>
  <c r="BJ27"/>
  <c r="BK27"/>
  <c r="BL27"/>
  <c r="BM27"/>
  <c r="BM26" s="1"/>
  <c r="BN27"/>
  <c r="BO27"/>
  <c r="Q29"/>
  <c r="R29"/>
  <c r="R26" s="1"/>
  <c r="S29"/>
  <c r="T29"/>
  <c r="U29"/>
  <c r="V29"/>
  <c r="V26" s="1"/>
  <c r="W29"/>
  <c r="Y29"/>
  <c r="Z29"/>
  <c r="Z26" s="1"/>
  <c r="AA29"/>
  <c r="AB29"/>
  <c r="AC29"/>
  <c r="AD29"/>
  <c r="AD26" s="1"/>
  <c r="AE29"/>
  <c r="AF29"/>
  <c r="AG29"/>
  <c r="AH29"/>
  <c r="AH26" s="1"/>
  <c r="AI29"/>
  <c r="AJ29"/>
  <c r="AK29"/>
  <c r="AL29"/>
  <c r="AL26" s="1"/>
  <c r="AM29"/>
  <c r="AN29"/>
  <c r="AO29"/>
  <c r="AP29"/>
  <c r="AP26" s="1"/>
  <c r="AQ29"/>
  <c r="AR29"/>
  <c r="AS29"/>
  <c r="AT29"/>
  <c r="AT26" s="1"/>
  <c r="AU29"/>
  <c r="AV29"/>
  <c r="AW29"/>
  <c r="AX29"/>
  <c r="AX26" s="1"/>
  <c r="AY29"/>
  <c r="AZ29"/>
  <c r="BA29"/>
  <c r="BB29"/>
  <c r="BB26" s="1"/>
  <c r="BC29"/>
  <c r="BD29"/>
  <c r="BE29"/>
  <c r="BF29"/>
  <c r="BF26" s="1"/>
  <c r="BG29"/>
  <c r="BH29"/>
  <c r="BI29"/>
  <c r="BJ29"/>
  <c r="BJ26" s="1"/>
  <c r="BK29"/>
  <c r="BL29"/>
  <c r="BM29"/>
  <c r="BN29"/>
  <c r="BN26" s="1"/>
  <c r="BO29"/>
  <c r="S26"/>
  <c r="T26"/>
  <c r="AA26"/>
  <c r="AC26"/>
  <c r="AF26"/>
  <c r="AG26"/>
  <c r="AN26"/>
  <c r="AQ26"/>
  <c r="AR26"/>
  <c r="AS26"/>
  <c r="AY26"/>
  <c r="AZ26"/>
  <c r="BD26"/>
  <c r="BG26"/>
  <c r="BL26"/>
  <c r="BO26"/>
  <c r="Y11"/>
  <c r="Z11"/>
  <c r="AA11"/>
  <c r="AA6" s="1"/>
  <c r="AB11"/>
  <c r="AB6" s="1"/>
  <c r="AC11"/>
  <c r="AD11"/>
  <c r="AE11"/>
  <c r="AF11"/>
  <c r="AG11"/>
  <c r="AH11"/>
  <c r="AI11"/>
  <c r="AI6" s="1"/>
  <c r="AJ11"/>
  <c r="AK11"/>
  <c r="AL11"/>
  <c r="AM11"/>
  <c r="AN11"/>
  <c r="AO11"/>
  <c r="AP11"/>
  <c r="AQ11"/>
  <c r="AQ6" s="1"/>
  <c r="AR11"/>
  <c r="AS11"/>
  <c r="AT11"/>
  <c r="AU11"/>
  <c r="AV11"/>
  <c r="AW11"/>
  <c r="AX11"/>
  <c r="AY11"/>
  <c r="AY6" s="1"/>
  <c r="AZ11"/>
  <c r="AZ6" s="1"/>
  <c r="BA11"/>
  <c r="BB11"/>
  <c r="BC11"/>
  <c r="BD11"/>
  <c r="BE11"/>
  <c r="BF11"/>
  <c r="BG11"/>
  <c r="BG6" s="1"/>
  <c r="BH11"/>
  <c r="BH6" s="1"/>
  <c r="BI11"/>
  <c r="BJ11"/>
  <c r="BK11"/>
  <c r="BL11"/>
  <c r="BM11"/>
  <c r="BN11"/>
  <c r="BO11"/>
  <c r="BO6" s="1"/>
  <c r="Y7"/>
  <c r="Z7"/>
  <c r="AA7"/>
  <c r="AB7"/>
  <c r="AC7"/>
  <c r="AD7"/>
  <c r="AE7"/>
  <c r="AF7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Y7"/>
  <c r="AZ7"/>
  <c r="BA7"/>
  <c r="BB7"/>
  <c r="BC7"/>
  <c r="BD7"/>
  <c r="BE7"/>
  <c r="BF7"/>
  <c r="BG7"/>
  <c r="BH7"/>
  <c r="BI7"/>
  <c r="BJ7"/>
  <c r="BK7"/>
  <c r="BL7"/>
  <c r="BM7"/>
  <c r="BN7"/>
  <c r="BO7"/>
  <c r="Y6"/>
  <c r="Z6"/>
  <c r="AC6"/>
  <c r="AF6"/>
  <c r="AG6"/>
  <c r="AH6"/>
  <c r="AJ6"/>
  <c r="AK6"/>
  <c r="AN6"/>
  <c r="AO6"/>
  <c r="AP6"/>
  <c r="AS6"/>
  <c r="AV6"/>
  <c r="AW6"/>
  <c r="AX6"/>
  <c r="BA6"/>
  <c r="BD6"/>
  <c r="BE6"/>
  <c r="BF6"/>
  <c r="BI6"/>
  <c r="BL6"/>
  <c r="BM6"/>
  <c r="BN6"/>
  <c r="P113"/>
  <c r="S113"/>
  <c r="T113"/>
  <c r="U113"/>
  <c r="Z113"/>
  <c r="AA113"/>
  <c r="Q113" s="1"/>
  <c r="AB113"/>
  <c r="AC113"/>
  <c r="AD113"/>
  <c r="AE113"/>
  <c r="AF113"/>
  <c r="AG113"/>
  <c r="AH113"/>
  <c r="AI113"/>
  <c r="AJ113"/>
  <c r="AK113"/>
  <c r="AL113"/>
  <c r="AM113"/>
  <c r="AO113"/>
  <c r="AQ113"/>
  <c r="AR113"/>
  <c r="AS113"/>
  <c r="AT113"/>
  <c r="AU113"/>
  <c r="AV113"/>
  <c r="AW113"/>
  <c r="AX113"/>
  <c r="AY113"/>
  <c r="AZ113"/>
  <c r="BA113"/>
  <c r="BB113"/>
  <c r="BC113"/>
  <c r="BD113"/>
  <c r="BE113"/>
  <c r="V113" s="1"/>
  <c r="BF113"/>
  <c r="BG113"/>
  <c r="BH113"/>
  <c r="BI113"/>
  <c r="BJ113"/>
  <c r="BK113"/>
  <c r="BL113"/>
  <c r="BN113"/>
  <c r="BO113"/>
  <c r="Q114"/>
  <c r="Q109"/>
  <c r="Q108"/>
  <c r="Q107"/>
  <c r="Q106"/>
  <c r="Q105"/>
  <c r="Q104"/>
  <c r="Q103"/>
  <c r="Q102"/>
  <c r="Q101"/>
  <c r="Q100"/>
  <c r="Q99"/>
  <c r="Q98"/>
  <c r="Q97"/>
  <c r="Q96"/>
  <c r="Q94"/>
  <c r="Q93"/>
  <c r="Q92"/>
  <c r="Q89"/>
  <c r="Q87"/>
  <c r="Q83"/>
  <c r="Q82" s="1"/>
  <c r="Q81"/>
  <c r="Q78"/>
  <c r="Q77"/>
  <c r="Q76"/>
  <c r="Q75"/>
  <c r="Q74"/>
  <c r="Q71"/>
  <c r="Q69"/>
  <c r="Q68"/>
  <c r="Q67"/>
  <c r="Q66"/>
  <c r="Q65"/>
  <c r="Q64"/>
  <c r="Q63"/>
  <c r="Q62"/>
  <c r="Q61"/>
  <c r="Q60"/>
  <c r="Q59"/>
  <c r="Q57"/>
  <c r="Q56"/>
  <c r="Q54"/>
  <c r="Q50"/>
  <c r="Q46"/>
  <c r="Q45"/>
  <c r="Q44"/>
  <c r="Q43"/>
  <c r="Q42"/>
  <c r="Q41"/>
  <c r="Q40"/>
  <c r="Q38"/>
  <c r="Q37"/>
  <c r="Q36"/>
  <c r="Q35"/>
  <c r="Q34"/>
  <c r="Q30"/>
  <c r="Q28"/>
  <c r="Q25"/>
  <c r="Q24"/>
  <c r="Q23"/>
  <c r="Q22"/>
  <c r="Q21"/>
  <c r="Q20"/>
  <c r="Q19"/>
  <c r="Q18"/>
  <c r="Q17"/>
  <c r="Q16"/>
  <c r="Q15"/>
  <c r="Q14"/>
  <c r="Q13"/>
  <c r="Q12"/>
  <c r="Q9"/>
  <c r="Q8"/>
  <c r="Q7" s="1"/>
  <c r="BG120"/>
  <c r="AR6" l="1"/>
  <c r="Q11"/>
  <c r="Q6" s="1"/>
  <c r="E11" i="16"/>
  <c r="E6" s="1"/>
  <c r="F6"/>
  <c r="I6"/>
  <c r="J6"/>
  <c r="G6"/>
  <c r="H6"/>
  <c r="Q84" i="12"/>
  <c r="Q79" s="1"/>
  <c r="W85"/>
  <c r="W84" s="1"/>
  <c r="W32"/>
  <c r="AV79"/>
  <c r="AN79"/>
  <c r="BO79"/>
  <c r="BG79"/>
  <c r="AY79"/>
  <c r="AQ79"/>
  <c r="AQ116" s="1"/>
  <c r="AI79"/>
  <c r="AA79"/>
  <c r="BH79"/>
  <c r="AB79"/>
  <c r="AM79"/>
  <c r="AZ79"/>
  <c r="AR79"/>
  <c r="AR116" s="1"/>
  <c r="AJ79"/>
  <c r="BK79"/>
  <c r="BC79"/>
  <c r="AU79"/>
  <c r="AE79"/>
  <c r="BJ79"/>
  <c r="BB79"/>
  <c r="AT79"/>
  <c r="AL79"/>
  <c r="AD79"/>
  <c r="BN79"/>
  <c r="BF79"/>
  <c r="AX79"/>
  <c r="AP79"/>
  <c r="AH79"/>
  <c r="Z79"/>
  <c r="BK52"/>
  <c r="BC52"/>
  <c r="AM52"/>
  <c r="AE52"/>
  <c r="W52"/>
  <c r="BN52"/>
  <c r="AX52"/>
  <c r="AP52"/>
  <c r="AH52"/>
  <c r="Z52"/>
  <c r="BH52"/>
  <c r="AZ52"/>
  <c r="AR52"/>
  <c r="AJ52"/>
  <c r="AB52"/>
  <c r="T52"/>
  <c r="AU52"/>
  <c r="BF52"/>
  <c r="R52"/>
  <c r="BJ52"/>
  <c r="BB52"/>
  <c r="AT52"/>
  <c r="AL52"/>
  <c r="AD52"/>
  <c r="V52"/>
  <c r="BJ32"/>
  <c r="BB32"/>
  <c r="AT32"/>
  <c r="AL32"/>
  <c r="AD32"/>
  <c r="V32"/>
  <c r="BN32"/>
  <c r="BF32"/>
  <c r="AX32"/>
  <c r="AP32"/>
  <c r="AH32"/>
  <c r="Z32"/>
  <c r="R32"/>
  <c r="BK26"/>
  <c r="BC26"/>
  <c r="AU26"/>
  <c r="AM26"/>
  <c r="AE26"/>
  <c r="W26"/>
  <c r="BM116"/>
  <c r="BJ6"/>
  <c r="BB6"/>
  <c r="AT6"/>
  <c r="AL6"/>
  <c r="AD6"/>
  <c r="BK6"/>
  <c r="BC6"/>
  <c r="AU6"/>
  <c r="AM6"/>
  <c r="AE6"/>
  <c r="R113"/>
  <c r="X73"/>
  <c r="X108"/>
  <c r="V8"/>
  <c r="V114"/>
  <c r="V109"/>
  <c r="V108"/>
  <c r="V107"/>
  <c r="V106"/>
  <c r="V105"/>
  <c r="V104"/>
  <c r="V103"/>
  <c r="V102"/>
  <c r="V101"/>
  <c r="V100"/>
  <c r="V99"/>
  <c r="V97"/>
  <c r="V96"/>
  <c r="V94"/>
  <c r="V93"/>
  <c r="V92"/>
  <c r="V89"/>
  <c r="V87"/>
  <c r="V85"/>
  <c r="V83"/>
  <c r="V81"/>
  <c r="V78"/>
  <c r="V77"/>
  <c r="V76"/>
  <c r="V75"/>
  <c r="V74"/>
  <c r="V73"/>
  <c r="V71"/>
  <c r="V69"/>
  <c r="V68"/>
  <c r="V67"/>
  <c r="V66"/>
  <c r="V65"/>
  <c r="V64"/>
  <c r="V63"/>
  <c r="V62"/>
  <c r="V61"/>
  <c r="V60"/>
  <c r="V59"/>
  <c r="V57"/>
  <c r="V56"/>
  <c r="V50"/>
  <c r="V46"/>
  <c r="V45"/>
  <c r="V44"/>
  <c r="V43"/>
  <c r="V42"/>
  <c r="V41"/>
  <c r="V40"/>
  <c r="V37"/>
  <c r="V36"/>
  <c r="V35"/>
  <c r="V34"/>
  <c r="V30"/>
  <c r="V28"/>
  <c r="V25"/>
  <c r="V24"/>
  <c r="V23"/>
  <c r="V22"/>
  <c r="V21"/>
  <c r="W21" s="1"/>
  <c r="V20"/>
  <c r="V19"/>
  <c r="V18"/>
  <c r="V17"/>
  <c r="V16"/>
  <c r="V15"/>
  <c r="V14"/>
  <c r="W14" s="1"/>
  <c r="X14" s="1"/>
  <c r="V13"/>
  <c r="W13" s="1"/>
  <c r="X13" s="1"/>
  <c r="V12"/>
  <c r="V9"/>
  <c r="V11" l="1"/>
  <c r="W12"/>
  <c r="V91"/>
  <c r="W92"/>
  <c r="W91" s="1"/>
  <c r="W83"/>
  <c r="W82" s="1"/>
  <c r="V82"/>
  <c r="V79" s="1"/>
  <c r="W8"/>
  <c r="W7" s="1"/>
  <c r="V7"/>
  <c r="X113"/>
  <c r="X112" s="1"/>
  <c r="S98"/>
  <c r="V98"/>
  <c r="W98"/>
  <c r="W79" s="1"/>
  <c r="W11" l="1"/>
  <c r="W6" s="1"/>
  <c r="X12"/>
  <c r="V6"/>
  <c r="F95"/>
  <c r="G95"/>
  <c r="H95"/>
  <c r="I95"/>
  <c r="J95"/>
  <c r="K95"/>
  <c r="L95"/>
  <c r="M95"/>
  <c r="N95"/>
  <c r="O95"/>
  <c r="E95"/>
  <c r="F86"/>
  <c r="G86"/>
  <c r="H86"/>
  <c r="I86"/>
  <c r="J86"/>
  <c r="K86"/>
  <c r="L86"/>
  <c r="M86"/>
  <c r="N86"/>
  <c r="O86"/>
  <c r="E86"/>
  <c r="F80"/>
  <c r="G80"/>
  <c r="H80"/>
  <c r="I80"/>
  <c r="J80"/>
  <c r="K80"/>
  <c r="L80"/>
  <c r="M80"/>
  <c r="N80"/>
  <c r="O80"/>
  <c r="E80"/>
  <c r="Q73"/>
  <c r="AO98"/>
  <c r="AO48"/>
  <c r="AO30"/>
  <c r="AO28"/>
  <c r="P97"/>
  <c r="P36"/>
  <c r="O62"/>
  <c r="P62" s="1"/>
  <c r="AS139"/>
  <c r="AS140" s="1"/>
  <c r="F88"/>
  <c r="G88"/>
  <c r="H88"/>
  <c r="I88"/>
  <c r="J88"/>
  <c r="K88"/>
  <c r="L88"/>
  <c r="M88"/>
  <c r="N88"/>
  <c r="O88"/>
  <c r="E88"/>
  <c r="S89"/>
  <c r="P89"/>
  <c r="AM98"/>
  <c r="AM48"/>
  <c r="AM30"/>
  <c r="AM28"/>
  <c r="AM1"/>
  <c r="C16" i="13"/>
  <c r="C15"/>
  <c r="C14"/>
  <c r="C13"/>
  <c r="C31"/>
  <c r="C5"/>
  <c r="C9" s="1"/>
  <c r="N21" i="14"/>
  <c r="Q19"/>
  <c r="D17"/>
  <c r="C17"/>
  <c r="D8"/>
  <c r="C8"/>
  <c r="Q27" i="13"/>
  <c r="N29"/>
  <c r="D25"/>
  <c r="D9"/>
  <c r="BK98" i="12"/>
  <c r="BL98"/>
  <c r="BK48"/>
  <c r="BL48"/>
  <c r="BL116" s="1"/>
  <c r="BN48"/>
  <c r="BN98"/>
  <c r="N58"/>
  <c r="N112"/>
  <c r="N91"/>
  <c r="N82"/>
  <c r="N72"/>
  <c r="N70"/>
  <c r="N55"/>
  <c r="N39"/>
  <c r="N33"/>
  <c r="N7"/>
  <c r="N6" s="1"/>
  <c r="P63"/>
  <c r="P64"/>
  <c r="P65"/>
  <c r="P66"/>
  <c r="P67"/>
  <c r="P61"/>
  <c r="P68"/>
  <c r="P114"/>
  <c r="P109"/>
  <c r="P108"/>
  <c r="P107"/>
  <c r="P106"/>
  <c r="P105"/>
  <c r="P104"/>
  <c r="P103"/>
  <c r="P102"/>
  <c r="P101"/>
  <c r="P100"/>
  <c r="P99"/>
  <c r="P96"/>
  <c r="P94"/>
  <c r="P93"/>
  <c r="P92"/>
  <c r="P87"/>
  <c r="P86" s="1"/>
  <c r="P85"/>
  <c r="P83"/>
  <c r="P81"/>
  <c r="P80" s="1"/>
  <c r="P78"/>
  <c r="P77"/>
  <c r="P76"/>
  <c r="P75"/>
  <c r="P74"/>
  <c r="P73"/>
  <c r="P71"/>
  <c r="P69"/>
  <c r="P60"/>
  <c r="P59"/>
  <c r="P57"/>
  <c r="P56"/>
  <c r="P54"/>
  <c r="P51"/>
  <c r="P50"/>
  <c r="P47"/>
  <c r="P46"/>
  <c r="P45"/>
  <c r="P44"/>
  <c r="P43"/>
  <c r="P42"/>
  <c r="P41"/>
  <c r="P40"/>
  <c r="P38"/>
  <c r="P37"/>
  <c r="P35"/>
  <c r="P34"/>
  <c r="P25"/>
  <c r="P24"/>
  <c r="P23"/>
  <c r="P22"/>
  <c r="P21"/>
  <c r="P20"/>
  <c r="P19"/>
  <c r="P18"/>
  <c r="P17"/>
  <c r="P16"/>
  <c r="P15"/>
  <c r="P14"/>
  <c r="P13"/>
  <c r="P12"/>
  <c r="P30"/>
  <c r="P29" s="1"/>
  <c r="P28"/>
  <c r="P27" s="1"/>
  <c r="P9"/>
  <c r="P8"/>
  <c r="AK30"/>
  <c r="AK28"/>
  <c r="AJ28"/>
  <c r="AI28"/>
  <c r="O29"/>
  <c r="M29"/>
  <c r="L29"/>
  <c r="O27"/>
  <c r="M27"/>
  <c r="L27"/>
  <c r="E29"/>
  <c r="E27"/>
  <c r="F113"/>
  <c r="G113"/>
  <c r="H113"/>
  <c r="I113"/>
  <c r="J113"/>
  <c r="K113"/>
  <c r="L113"/>
  <c r="M113"/>
  <c r="O113"/>
  <c r="E113"/>
  <c r="AC8"/>
  <c r="L91"/>
  <c r="M91"/>
  <c r="O91"/>
  <c r="BP115"/>
  <c r="BP114"/>
  <c r="BP111"/>
  <c r="BP110"/>
  <c r="BP109"/>
  <c r="BP107"/>
  <c r="BP105"/>
  <c r="BP104"/>
  <c r="BP103"/>
  <c r="BP102"/>
  <c r="BP101"/>
  <c r="BP100"/>
  <c r="BP99"/>
  <c r="BP97"/>
  <c r="BP96"/>
  <c r="BP95"/>
  <c r="BP94"/>
  <c r="BP93"/>
  <c r="BP92"/>
  <c r="BP81"/>
  <c r="BP87"/>
  <c r="BP85"/>
  <c r="BP83"/>
  <c r="BP78"/>
  <c r="BP77"/>
  <c r="BP76"/>
  <c r="BP75"/>
  <c r="BP74"/>
  <c r="BP73"/>
  <c r="BP71"/>
  <c r="BP69"/>
  <c r="BP60"/>
  <c r="BP59"/>
  <c r="BP57"/>
  <c r="BP56"/>
  <c r="BP54"/>
  <c r="BP51"/>
  <c r="BP50"/>
  <c r="BP47"/>
  <c r="BP46"/>
  <c r="BP42"/>
  <c r="BP41"/>
  <c r="BP40"/>
  <c r="BP38"/>
  <c r="BP37"/>
  <c r="BP36"/>
  <c r="BP35"/>
  <c r="BP34"/>
  <c r="BP25"/>
  <c r="BP20"/>
  <c r="BP19"/>
  <c r="BP18"/>
  <c r="BP17"/>
  <c r="BP16"/>
  <c r="BP15"/>
  <c r="BP14"/>
  <c r="BP13"/>
  <c r="BP12"/>
  <c r="E82"/>
  <c r="V116" l="1"/>
  <c r="P95"/>
  <c r="R89"/>
  <c r="BP88"/>
  <c r="N79"/>
  <c r="R97"/>
  <c r="X97" s="1"/>
  <c r="T89"/>
  <c r="P88"/>
  <c r="C25" i="13"/>
  <c r="C27" s="1"/>
  <c r="E17" i="14"/>
  <c r="C19"/>
  <c r="E8"/>
  <c r="E9" i="13"/>
  <c r="R66" i="12"/>
  <c r="R62"/>
  <c r="R63"/>
  <c r="R68"/>
  <c r="R65"/>
  <c r="N32"/>
  <c r="N52"/>
  <c r="R67"/>
  <c r="R61"/>
  <c r="R64"/>
  <c r="M26"/>
  <c r="O26"/>
  <c r="L26"/>
  <c r="P26"/>
  <c r="E26"/>
  <c r="R23"/>
  <c r="R22"/>
  <c r="W116" l="1"/>
  <c r="X89"/>
  <c r="X88" s="1"/>
  <c r="U89"/>
  <c r="E25" i="13"/>
  <c r="E27" s="1"/>
  <c r="E19" i="14"/>
  <c r="N116" i="12"/>
  <c r="R28"/>
  <c r="R30"/>
  <c r="X29" l="1"/>
  <c r="X27"/>
  <c r="O7"/>
  <c r="O11"/>
  <c r="O33"/>
  <c r="O39"/>
  <c r="O55"/>
  <c r="O58"/>
  <c r="O70"/>
  <c r="O72"/>
  <c r="O82"/>
  <c r="O84"/>
  <c r="O112"/>
  <c r="X26" l="1"/>
  <c r="O79"/>
  <c r="O32"/>
  <c r="O6"/>
  <c r="O52"/>
  <c r="O116" l="1"/>
  <c r="S109"/>
  <c r="T109" l="1"/>
  <c r="R109"/>
  <c r="X109" s="1"/>
  <c r="L112"/>
  <c r="L84"/>
  <c r="L82"/>
  <c r="L72"/>
  <c r="L70"/>
  <c r="L58"/>
  <c r="L55"/>
  <c r="L48"/>
  <c r="L39"/>
  <c r="L33"/>
  <c r="L11"/>
  <c r="L7"/>
  <c r="L79" l="1"/>
  <c r="U109"/>
  <c r="L32"/>
  <c r="R43"/>
  <c r="L52"/>
  <c r="L6"/>
  <c r="R45"/>
  <c r="R44"/>
  <c r="L116" l="1"/>
  <c r="P112"/>
  <c r="R106" l="1"/>
  <c r="X106" s="1"/>
  <c r="F112" l="1"/>
  <c r="G112"/>
  <c r="H112"/>
  <c r="I112"/>
  <c r="J112"/>
  <c r="K112"/>
  <c r="M112"/>
  <c r="F98"/>
  <c r="G98"/>
  <c r="H98"/>
  <c r="I98"/>
  <c r="J98"/>
  <c r="K98"/>
  <c r="F91"/>
  <c r="G91"/>
  <c r="H91"/>
  <c r="I91"/>
  <c r="J91"/>
  <c r="K91"/>
  <c r="F84"/>
  <c r="G84"/>
  <c r="H84"/>
  <c r="I84"/>
  <c r="J84"/>
  <c r="K84"/>
  <c r="M84"/>
  <c r="F82"/>
  <c r="G82"/>
  <c r="H82"/>
  <c r="I82"/>
  <c r="J82"/>
  <c r="K82"/>
  <c r="M82"/>
  <c r="F72"/>
  <c r="G72"/>
  <c r="H72"/>
  <c r="I72"/>
  <c r="J72"/>
  <c r="K72"/>
  <c r="M72"/>
  <c r="F70"/>
  <c r="G70"/>
  <c r="H70"/>
  <c r="I70"/>
  <c r="J70"/>
  <c r="K70"/>
  <c r="M70"/>
  <c r="F58"/>
  <c r="G58"/>
  <c r="H58"/>
  <c r="I58"/>
  <c r="J58"/>
  <c r="K58"/>
  <c r="M58"/>
  <c r="F55"/>
  <c r="G55"/>
  <c r="H55"/>
  <c r="I55"/>
  <c r="J55"/>
  <c r="K55"/>
  <c r="M55"/>
  <c r="K48"/>
  <c r="M48"/>
  <c r="F39"/>
  <c r="G39"/>
  <c r="H39"/>
  <c r="I39"/>
  <c r="J39"/>
  <c r="K39"/>
  <c r="M39"/>
  <c r="F33"/>
  <c r="G33"/>
  <c r="H33"/>
  <c r="I33"/>
  <c r="J33"/>
  <c r="K33"/>
  <c r="M33"/>
  <c r="F11"/>
  <c r="G11"/>
  <c r="H11"/>
  <c r="I11"/>
  <c r="J11"/>
  <c r="K11"/>
  <c r="M11"/>
  <c r="F7"/>
  <c r="G7"/>
  <c r="H7"/>
  <c r="I7"/>
  <c r="J7"/>
  <c r="K7"/>
  <c r="M7"/>
  <c r="F79" l="1"/>
  <c r="M79"/>
  <c r="G79"/>
  <c r="H79"/>
  <c r="I79"/>
  <c r="J79"/>
  <c r="K79"/>
  <c r="J6"/>
  <c r="F6"/>
  <c r="H32"/>
  <c r="M6"/>
  <c r="H6"/>
  <c r="I6"/>
  <c r="K32"/>
  <c r="G32"/>
  <c r="M32"/>
  <c r="G6"/>
  <c r="I32"/>
  <c r="K52"/>
  <c r="G52"/>
  <c r="R24"/>
  <c r="M52"/>
  <c r="K6"/>
  <c r="J52"/>
  <c r="F52"/>
  <c r="I52"/>
  <c r="H52"/>
  <c r="J32"/>
  <c r="F32"/>
  <c r="M116" l="1"/>
  <c r="K116"/>
  <c r="AX123"/>
  <c r="H146" l="1"/>
  <c r="S114"/>
  <c r="E112"/>
  <c r="S111"/>
  <c r="T111" s="1"/>
  <c r="U111" s="1"/>
  <c r="S110"/>
  <c r="T110" s="1"/>
  <c r="U110" s="1"/>
  <c r="S107"/>
  <c r="S105"/>
  <c r="S104"/>
  <c r="S103"/>
  <c r="S102"/>
  <c r="S101"/>
  <c r="S100"/>
  <c r="S99"/>
  <c r="BO98"/>
  <c r="BJ98"/>
  <c r="BI98"/>
  <c r="BH98"/>
  <c r="BG98"/>
  <c r="BF98"/>
  <c r="BE98"/>
  <c r="BD98"/>
  <c r="BC98"/>
  <c r="BB98"/>
  <c r="BA98"/>
  <c r="AZ98"/>
  <c r="AY98"/>
  <c r="AX98"/>
  <c r="AW98"/>
  <c r="AV98"/>
  <c r="AU98"/>
  <c r="AT98"/>
  <c r="AS98"/>
  <c r="AR98"/>
  <c r="AQ98"/>
  <c r="AL98"/>
  <c r="AK98"/>
  <c r="AJ98"/>
  <c r="AI98"/>
  <c r="AH98"/>
  <c r="AG98"/>
  <c r="AF98"/>
  <c r="AE98"/>
  <c r="AD98"/>
  <c r="AC98"/>
  <c r="AB98"/>
  <c r="AA98"/>
  <c r="Z98"/>
  <c r="Y98"/>
  <c r="E98"/>
  <c r="S97"/>
  <c r="S96"/>
  <c r="S94"/>
  <c r="S93"/>
  <c r="S92"/>
  <c r="S91" s="1"/>
  <c r="E91"/>
  <c r="S87"/>
  <c r="BP86"/>
  <c r="S85"/>
  <c r="P84"/>
  <c r="E84"/>
  <c r="S83"/>
  <c r="S82" s="1"/>
  <c r="P82"/>
  <c r="S78"/>
  <c r="S77"/>
  <c r="S76"/>
  <c r="S75"/>
  <c r="S74"/>
  <c r="S73"/>
  <c r="E72"/>
  <c r="S71"/>
  <c r="P70"/>
  <c r="E70"/>
  <c r="S69"/>
  <c r="S60"/>
  <c r="S59"/>
  <c r="E58"/>
  <c r="S57"/>
  <c r="S56"/>
  <c r="P55"/>
  <c r="E55"/>
  <c r="S54"/>
  <c r="T54" s="1"/>
  <c r="P53"/>
  <c r="J53"/>
  <c r="I53"/>
  <c r="H53"/>
  <c r="G53"/>
  <c r="F53"/>
  <c r="E53"/>
  <c r="S51"/>
  <c r="T51" s="1"/>
  <c r="U51" s="1"/>
  <c r="S50"/>
  <c r="S48" s="1"/>
  <c r="Q48"/>
  <c r="P49"/>
  <c r="P48" s="1"/>
  <c r="BO48"/>
  <c r="BJ48"/>
  <c r="BI48"/>
  <c r="BH48"/>
  <c r="BG48"/>
  <c r="BG116" s="1"/>
  <c r="BF48"/>
  <c r="BF116" s="1"/>
  <c r="BE48"/>
  <c r="BD48"/>
  <c r="BC48"/>
  <c r="BB48"/>
  <c r="BA48"/>
  <c r="AZ48"/>
  <c r="AY48"/>
  <c r="AX48"/>
  <c r="AW48"/>
  <c r="AV48"/>
  <c r="AU48"/>
  <c r="AT48"/>
  <c r="AS48"/>
  <c r="AR48"/>
  <c r="AQ48"/>
  <c r="AL48"/>
  <c r="AK48"/>
  <c r="AJ48"/>
  <c r="AI48"/>
  <c r="AH48"/>
  <c r="AG48"/>
  <c r="AF48"/>
  <c r="AE48"/>
  <c r="AD48"/>
  <c r="AC48"/>
  <c r="AB48"/>
  <c r="AA48"/>
  <c r="Y48"/>
  <c r="J49"/>
  <c r="J48" s="1"/>
  <c r="J116" s="1"/>
  <c r="I49"/>
  <c r="I48" s="1"/>
  <c r="I116" s="1"/>
  <c r="H49"/>
  <c r="H48" s="1"/>
  <c r="H116" s="1"/>
  <c r="G49"/>
  <c r="G48" s="1"/>
  <c r="G116" s="1"/>
  <c r="F49"/>
  <c r="F48" s="1"/>
  <c r="F116" s="1"/>
  <c r="E48"/>
  <c r="S47"/>
  <c r="S46"/>
  <c r="S42"/>
  <c r="S41"/>
  <c r="S40"/>
  <c r="E39"/>
  <c r="S38"/>
  <c r="T38" s="1"/>
  <c r="U38" s="1"/>
  <c r="S37"/>
  <c r="S36"/>
  <c r="S35"/>
  <c r="S34"/>
  <c r="E33"/>
  <c r="S25"/>
  <c r="S20"/>
  <c r="S19"/>
  <c r="S18"/>
  <c r="S17"/>
  <c r="S16"/>
  <c r="S15"/>
  <c r="S14"/>
  <c r="S13"/>
  <c r="S12"/>
  <c r="S11" s="1"/>
  <c r="S9"/>
  <c r="S8"/>
  <c r="S7" s="1"/>
  <c r="S6" l="1"/>
  <c r="S79"/>
  <c r="E79"/>
  <c r="P98"/>
  <c r="BP98"/>
  <c r="BP7"/>
  <c r="BP53"/>
  <c r="BP55"/>
  <c r="BP39"/>
  <c r="Z48"/>
  <c r="BP48" s="1"/>
  <c r="BP49"/>
  <c r="BP84"/>
  <c r="BP82"/>
  <c r="BP91"/>
  <c r="BP70"/>
  <c r="BP72"/>
  <c r="BP33"/>
  <c r="BP58"/>
  <c r="T25"/>
  <c r="R74"/>
  <c r="X74" s="1"/>
  <c r="X72" s="1"/>
  <c r="R75"/>
  <c r="X75" s="1"/>
  <c r="R77"/>
  <c r="X77" s="1"/>
  <c r="R78"/>
  <c r="X78" s="1"/>
  <c r="T76"/>
  <c r="T78"/>
  <c r="R20"/>
  <c r="R16"/>
  <c r="R17"/>
  <c r="R56"/>
  <c r="X55" s="1"/>
  <c r="T60"/>
  <c r="T69"/>
  <c r="E32"/>
  <c r="T71"/>
  <c r="R102"/>
  <c r="X102" s="1"/>
  <c r="R105"/>
  <c r="X105" s="1"/>
  <c r="R107"/>
  <c r="X107" s="1"/>
  <c r="R13"/>
  <c r="T15"/>
  <c r="T16"/>
  <c r="T18"/>
  <c r="R34"/>
  <c r="X33" s="1"/>
  <c r="R40"/>
  <c r="R41"/>
  <c r="T46"/>
  <c r="R50"/>
  <c r="R69"/>
  <c r="T87"/>
  <c r="R25"/>
  <c r="T85"/>
  <c r="T84" s="1"/>
  <c r="R87"/>
  <c r="T100"/>
  <c r="T102"/>
  <c r="T104"/>
  <c r="U54"/>
  <c r="T34"/>
  <c r="T12"/>
  <c r="T11" s="1"/>
  <c r="T13"/>
  <c r="R35"/>
  <c r="R42"/>
  <c r="R46"/>
  <c r="P39"/>
  <c r="T35"/>
  <c r="T41"/>
  <c r="T42"/>
  <c r="T47"/>
  <c r="R103"/>
  <c r="X103" s="1"/>
  <c r="T17"/>
  <c r="T50"/>
  <c r="T56"/>
  <c r="T57"/>
  <c r="E52"/>
  <c r="T73"/>
  <c r="P72"/>
  <c r="R76"/>
  <c r="X76" s="1"/>
  <c r="T77"/>
  <c r="T107"/>
  <c r="T114"/>
  <c r="T59"/>
  <c r="R60"/>
  <c r="T105"/>
  <c r="T101"/>
  <c r="R104"/>
  <c r="X104" s="1"/>
  <c r="R81"/>
  <c r="R83"/>
  <c r="T74"/>
  <c r="T75"/>
  <c r="R73"/>
  <c r="R71"/>
  <c r="R37"/>
  <c r="T37"/>
  <c r="R14"/>
  <c r="R15"/>
  <c r="T20"/>
  <c r="T14"/>
  <c r="T19"/>
  <c r="T9"/>
  <c r="R8"/>
  <c r="R7" s="1"/>
  <c r="R9"/>
  <c r="R99"/>
  <c r="X99" s="1"/>
  <c r="P33"/>
  <c r="R36"/>
  <c r="R12"/>
  <c r="T8"/>
  <c r="T7" s="1"/>
  <c r="E11"/>
  <c r="R19"/>
  <c r="R18"/>
  <c r="P7"/>
  <c r="E7"/>
  <c r="T36"/>
  <c r="T40"/>
  <c r="R57"/>
  <c r="P58"/>
  <c r="R59"/>
  <c r="T83"/>
  <c r="T82" s="1"/>
  <c r="T92"/>
  <c r="T91" s="1"/>
  <c r="R96"/>
  <c r="R100"/>
  <c r="X100" s="1"/>
  <c r="R114"/>
  <c r="X114" s="1"/>
  <c r="S81"/>
  <c r="T96"/>
  <c r="R101"/>
  <c r="X101" s="1"/>
  <c r="R93"/>
  <c r="X93" s="1"/>
  <c r="T93"/>
  <c r="R85"/>
  <c r="R84" s="1"/>
  <c r="R92"/>
  <c r="X92" s="1"/>
  <c r="P91"/>
  <c r="F147"/>
  <c r="T97"/>
  <c r="U97" s="1"/>
  <c r="T99"/>
  <c r="T98" s="1"/>
  <c r="T103"/>
  <c r="T6" l="1"/>
  <c r="T79"/>
  <c r="X83"/>
  <c r="X82" s="1"/>
  <c r="R82"/>
  <c r="R79" s="1"/>
  <c r="X58"/>
  <c r="X39"/>
  <c r="X32" s="1"/>
  <c r="X98"/>
  <c r="X96"/>
  <c r="X95" s="1"/>
  <c r="X87"/>
  <c r="X86" s="1"/>
  <c r="X85"/>
  <c r="X84" s="1"/>
  <c r="X70"/>
  <c r="T48"/>
  <c r="R48"/>
  <c r="X49"/>
  <c r="X8"/>
  <c r="X7" s="1"/>
  <c r="X81"/>
  <c r="X80" s="1"/>
  <c r="P79"/>
  <c r="BP80"/>
  <c r="BP52"/>
  <c r="BP79"/>
  <c r="BP32"/>
  <c r="U14"/>
  <c r="U105"/>
  <c r="U102"/>
  <c r="U75"/>
  <c r="U74"/>
  <c r="U35"/>
  <c r="U78"/>
  <c r="U13"/>
  <c r="U16"/>
  <c r="U76"/>
  <c r="U25"/>
  <c r="P32"/>
  <c r="U20"/>
  <c r="U77"/>
  <c r="U17"/>
  <c r="U69"/>
  <c r="U100"/>
  <c r="U57"/>
  <c r="U15"/>
  <c r="U41"/>
  <c r="U56"/>
  <c r="U103"/>
  <c r="U107"/>
  <c r="U12"/>
  <c r="U11" s="1"/>
  <c r="U46"/>
  <c r="U37"/>
  <c r="U47"/>
  <c r="U42"/>
  <c r="U104"/>
  <c r="U50"/>
  <c r="U60"/>
  <c r="U71"/>
  <c r="U18"/>
  <c r="U34"/>
  <c r="U87"/>
  <c r="U9"/>
  <c r="U73"/>
  <c r="U19"/>
  <c r="R1"/>
  <c r="U101"/>
  <c r="P52"/>
  <c r="E6"/>
  <c r="U59"/>
  <c r="U93"/>
  <c r="U36"/>
  <c r="T94"/>
  <c r="R94"/>
  <c r="U99"/>
  <c r="U98" s="1"/>
  <c r="U114"/>
  <c r="U96"/>
  <c r="R98"/>
  <c r="U92"/>
  <c r="U91" s="1"/>
  <c r="U85"/>
  <c r="U84" s="1"/>
  <c r="T81"/>
  <c r="U40"/>
  <c r="P11"/>
  <c r="P6" s="1"/>
  <c r="U83"/>
  <c r="U82" s="1"/>
  <c r="U8"/>
  <c r="U7" s="1"/>
  <c r="U6" s="1"/>
  <c r="U79" l="1"/>
  <c r="X52"/>
  <c r="X79"/>
  <c r="X94"/>
  <c r="X91" s="1"/>
  <c r="U48"/>
  <c r="E116"/>
  <c r="P116"/>
  <c r="Q119" s="1"/>
  <c r="S116"/>
  <c r="F117"/>
  <c r="U94"/>
  <c r="U81"/>
  <c r="T116" l="1"/>
  <c r="AM116" l="1"/>
  <c r="AM117" s="1"/>
  <c r="U116"/>
  <c r="G7" i="10"/>
  <c r="E18" l="1"/>
  <c r="E15"/>
  <c r="C24"/>
  <c r="D24"/>
  <c r="D9"/>
  <c r="C9"/>
  <c r="E9" s="1"/>
  <c r="AO116" i="12" l="1"/>
  <c r="AO117" s="1"/>
  <c r="E21" i="10"/>
  <c r="E22" s="1"/>
  <c r="C26"/>
  <c r="E24"/>
  <c r="E26" s="1"/>
  <c r="AK1" i="12" l="1"/>
  <c r="AJ116"/>
  <c r="AD116"/>
  <c r="AA116"/>
  <c r="AE116"/>
  <c r="AK116"/>
  <c r="AF116"/>
  <c r="AB116"/>
  <c r="AG116"/>
  <c r="AH116"/>
  <c r="AL116"/>
  <c r="AI116"/>
  <c r="Y116"/>
  <c r="Q116" l="1"/>
  <c r="AC116"/>
  <c r="AC117" s="1"/>
  <c r="AG117"/>
  <c r="AH123" s="1"/>
  <c r="BP11"/>
  <c r="AI117"/>
  <c r="AJ124" s="1"/>
  <c r="AE117"/>
  <c r="AA117"/>
  <c r="AK117"/>
  <c r="AL122" s="1"/>
  <c r="R21"/>
  <c r="R11" l="1"/>
  <c r="R6" s="1"/>
  <c r="R116" s="1"/>
  <c r="X21"/>
  <c r="BP6"/>
  <c r="Z116"/>
  <c r="Y117" s="1"/>
  <c r="X11" l="1"/>
  <c r="X6" s="1"/>
  <c r="X116" s="1"/>
  <c r="AQ117"/>
  <c r="AS116"/>
  <c r="Z119"/>
  <c r="Q117"/>
  <c r="AU116" l="1"/>
  <c r="AT116"/>
  <c r="AS117" s="1"/>
  <c r="AV116" l="1"/>
  <c r="AU117" s="1"/>
  <c r="AW116"/>
  <c r="AY116" l="1"/>
  <c r="AX116"/>
  <c r="AW117" s="1"/>
  <c r="AZ116" l="1"/>
  <c r="AY117" s="1"/>
  <c r="BA116"/>
  <c r="AZ123" l="1"/>
  <c r="BB116" l="1"/>
  <c r="BC116"/>
  <c r="BA117" s="1"/>
  <c r="BD116" l="1"/>
  <c r="BE116" l="1"/>
  <c r="BE120" l="1"/>
  <c r="BD117"/>
  <c r="BH116" l="1"/>
  <c r="BF117"/>
  <c r="BI116" l="1"/>
  <c r="BH117" s="1"/>
  <c r="BJ116"/>
  <c r="BP113" l="1"/>
  <c r="BK116" l="1"/>
  <c r="BJ117" s="1"/>
  <c r="BP112"/>
  <c r="BL117" l="1"/>
  <c r="BN117" s="1"/>
  <c r="BN116" l="1"/>
  <c r="BO116"/>
  <c r="BO117" s="1"/>
</calcChain>
</file>

<file path=xl/comments1.xml><?xml version="1.0" encoding="utf-8"?>
<comments xmlns="http://schemas.openxmlformats.org/spreadsheetml/2006/main">
  <authors>
    <author>Autore</author>
  </authors>
  <commentList>
    <comment ref="AI8" authorId="0">
      <text>
        <r>
          <rPr>
            <sz val="9"/>
            <color indexed="81"/>
            <rFont val="Tahoma"/>
            <family val="2"/>
          </rPr>
          <t xml:space="preserve">rimborso spese vitto e alloggio docenti impegnati in viaggi d'istruzione/soggiorni - penale Fulvia tour per recesso
</t>
        </r>
      </text>
    </comment>
    <comment ref="AC12" authorId="0">
      <text>
        <r>
          <rPr>
            <b/>
            <sz val="9"/>
            <color indexed="81"/>
            <rFont val="Tahoma"/>
            <family val="2"/>
          </rPr>
          <t>per liquidazione 2019</t>
        </r>
      </text>
    </comment>
    <comment ref="BA13" authorId="0">
      <text>
        <r>
          <rPr>
            <b/>
            <sz val="9"/>
            <color indexed="81"/>
            <rFont val="Tahoma"/>
            <family val="2"/>
          </rPr>
          <t>utilizzati 3781,95</t>
        </r>
      </text>
    </comment>
    <comment ref="AE20" author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5000 assicurazione +500 teatro +funzionamento(pea -triulzi-ecc)
</t>
        </r>
      </text>
    </comment>
    <comment ref="AI20" authorId="0">
      <text>
        <r>
          <rPr>
            <sz val="9"/>
            <color indexed="81"/>
            <rFont val="Tahoma"/>
            <family val="2"/>
          </rPr>
          <t xml:space="preserve">4000 contributo solidarietà  - visto il non utilizzo anticipo  per rimborso alunni  per voucher Malgina di € 3468
</t>
        </r>
      </text>
    </comment>
    <comment ref="AQ20" authorId="0">
      <text>
        <r>
          <rPr>
            <b/>
            <sz val="9"/>
            <color indexed="81"/>
            <rFont val="Tahoma"/>
            <family val="2"/>
          </rPr>
          <t>contr. sol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D20" author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3669,16 per pagamento docenti delf+ecdl +2000 per esperto esterno (maxine)+1000 esperto tedesco</t>
        </r>
      </text>
    </comment>
    <comment ref="AE25" authorId="0">
      <text>
        <r>
          <rPr>
            <b/>
            <sz val="9"/>
            <color indexed="81"/>
            <rFont val="Tahoma"/>
            <family val="2"/>
          </rPr>
          <t xml:space="preserve">storno-450 portato in ASL per Cernobbio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36" author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RICORDARSI MINUTE SPESE 99/1 - mandato assegno circolare</t>
        </r>
      </text>
    </comment>
    <comment ref="AI36" authorId="0">
      <text>
        <r>
          <rPr>
            <b/>
            <sz val="9"/>
            <color indexed="81"/>
            <rFont val="Tahoma"/>
            <family val="2"/>
          </rPr>
          <t>campestre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42" authorId="0">
      <text>
        <r>
          <rPr>
            <b/>
            <sz val="9"/>
            <color indexed="81"/>
            <rFont val="Tahoma"/>
            <family val="2"/>
          </rPr>
          <t xml:space="preserve">INSERIRE NEL PROGETTO a01/3 per il materiale di pulizia ecc. PO4/2 per formazione covid . A03/2  per supporto didattica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J46" authorId="0">
      <text>
        <r>
          <rPr>
            <b/>
            <sz val="9"/>
            <color indexed="81"/>
            <rFont val="Tahoma"/>
            <family val="2"/>
          </rPr>
          <t>la previsione del sado in caso di utilizzo di un importo minore andrà modificato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73" authorId="0">
      <text>
        <r>
          <rPr>
            <b/>
            <sz val="9"/>
            <color indexed="81"/>
            <rFont val="Tahoma"/>
            <family val="2"/>
          </rPr>
          <t>rendicontazione giugno 2019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73" authorId="0">
      <text>
        <r>
          <rPr>
            <b/>
            <sz val="9"/>
            <color indexed="81"/>
            <rFont val="Tahoma"/>
            <family val="2"/>
          </rPr>
          <t xml:space="preserve">da portare in progetto formazione??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81" authorId="0">
      <text>
        <r>
          <rPr>
            <b/>
            <sz val="9"/>
            <color indexed="81"/>
            <rFont val="Tahoma"/>
            <family val="2"/>
          </rPr>
          <t xml:space="preserve">da modificare
</t>
        </r>
      </text>
    </comment>
    <comment ref="E92" authorId="0">
      <text>
        <r>
          <rPr>
            <sz val="9"/>
            <color indexed="81"/>
            <rFont val="Tahoma"/>
            <family val="2"/>
          </rPr>
          <t xml:space="preserve">
770 DELF classi 3^ - 1432 KET classi 3^ +spettacoli
</t>
        </r>
      </text>
    </comment>
    <comment ref="BH116" authorId="0">
      <text>
        <r>
          <rPr>
            <b/>
            <sz val="9"/>
            <color indexed="81"/>
            <rFont val="Tahoma"/>
            <family val="2"/>
          </rPr>
          <t>Ecolario Foramzione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<sst xmlns="http://schemas.openxmlformats.org/spreadsheetml/2006/main" count="380" uniqueCount="186">
  <si>
    <t>01</t>
  </si>
  <si>
    <t xml:space="preserve"> </t>
  </si>
  <si>
    <t>AVANZO DI AMMINISTRAZIONE PRESUNTO</t>
  </si>
  <si>
    <t>NON VINCOLATO</t>
  </si>
  <si>
    <t>02</t>
  </si>
  <si>
    <t>VINCOLATO</t>
  </si>
  <si>
    <t>FINANZIAMENTO DELLO STATO</t>
  </si>
  <si>
    <t>DOTAZIONE ORDINARIA</t>
  </si>
  <si>
    <t>04</t>
  </si>
  <si>
    <t>ALTRI FINANZIAMENTI VINCOLATI</t>
  </si>
  <si>
    <t>03</t>
  </si>
  <si>
    <t>FINANZIAMENTI DELLA REGIONE</t>
  </si>
  <si>
    <t>Finanziamenti da Enti locali o da altre istituzioni pub.</t>
  </si>
  <si>
    <t>Provincia vincolati</t>
  </si>
  <si>
    <t>06</t>
  </si>
  <si>
    <t>05</t>
  </si>
  <si>
    <t>Contributi da privati</t>
  </si>
  <si>
    <t>PROVENTI DA GESTIONE ECONOMICHE</t>
  </si>
  <si>
    <t>07</t>
  </si>
  <si>
    <t>Altre entrate</t>
  </si>
  <si>
    <t>INTERESSI</t>
  </si>
  <si>
    <t>08</t>
  </si>
  <si>
    <t>Mutui</t>
  </si>
  <si>
    <t>TOTALE ENTRATE</t>
  </si>
  <si>
    <t>Mod. A (art. 2)</t>
  </si>
  <si>
    <t>PA INIZIALE</t>
  </si>
  <si>
    <t>PROGRAMMAZIONE DEFINITIVA</t>
  </si>
  <si>
    <t>DISTRIBUTI SU PROGETTI</t>
  </si>
  <si>
    <t>Z01</t>
  </si>
  <si>
    <t>A02</t>
  </si>
  <si>
    <t>A03</t>
  </si>
  <si>
    <t>ENTRATE</t>
  </si>
  <si>
    <t>disponibilità finanziaria da programmare</t>
  </si>
  <si>
    <t>importi</t>
  </si>
  <si>
    <t>FONDO DI RISERVA</t>
  </si>
  <si>
    <t>var. n. 2</t>
  </si>
  <si>
    <t>Altri Finanziamenti Vincolati</t>
  </si>
  <si>
    <t>A05</t>
  </si>
  <si>
    <t>P04</t>
  </si>
  <si>
    <t xml:space="preserve">A01 </t>
  </si>
  <si>
    <t>A01/1 Funzionamento Generale</t>
  </si>
  <si>
    <t xml:space="preserve">P02  </t>
  </si>
  <si>
    <t>P03/1
Certificazioni Linguistiche-ECDL</t>
  </si>
  <si>
    <t xml:space="preserve">P03/2
Recuperi/Sportello Help
</t>
  </si>
  <si>
    <t xml:space="preserve">P03 </t>
  </si>
  <si>
    <t>PA05 
GARE E CONCORSI</t>
  </si>
  <si>
    <t>A05/1 Visite e viaggi d'istruzione-soggiorni linguistici</t>
  </si>
  <si>
    <t>Provincia non vincolati</t>
  </si>
  <si>
    <t>Altre Istituzioni vincolati</t>
  </si>
  <si>
    <t>Contributi per visite, viaggi e programmi di studio all'estero</t>
  </si>
  <si>
    <t>11</t>
  </si>
  <si>
    <t>Contributi da imprese vincolate</t>
  </si>
  <si>
    <t>12</t>
  </si>
  <si>
    <t>13</t>
  </si>
  <si>
    <t>A02/1 funzionamento amministrativo/ segreteria</t>
  </si>
  <si>
    <t>FINANZIAMENTI DALL'UNIONE EUROPEA</t>
  </si>
  <si>
    <t>var. n. 1
 (540 del 30/01/2019)</t>
  </si>
  <si>
    <t>10</t>
  </si>
  <si>
    <t>Altri contributi da famiglie vincolati</t>
  </si>
  <si>
    <t>Contributi da privati vincolate</t>
  </si>
  <si>
    <t>Altri Istitutzioni non vinvolati</t>
  </si>
  <si>
    <t xml:space="preserve">RISCOSSE </t>
  </si>
  <si>
    <t>DA RISCUOTERE</t>
  </si>
  <si>
    <t xml:space="preserve">USCITE </t>
  </si>
  <si>
    <t>CASSA DISPONIBILE</t>
  </si>
  <si>
    <t>LIQUIDATI</t>
  </si>
  <si>
    <t>DA LIQUIDARE</t>
  </si>
  <si>
    <t>f.to IL DSGA ff</t>
  </si>
  <si>
    <t>Michela Rossi</t>
  </si>
  <si>
    <t>totale impegni di spesa</t>
  </si>
  <si>
    <t>tot. Disponibilità</t>
  </si>
  <si>
    <t>tot previsione</t>
  </si>
  <si>
    <t>PROGETTO CERTIFICAZIONE LINGUISTICA/ECDL P03/1</t>
  </si>
  <si>
    <t>6/10</t>
  </si>
  <si>
    <t>9/1</t>
  </si>
  <si>
    <t>3/2</t>
  </si>
  <si>
    <t>ECDL</t>
  </si>
  <si>
    <t>da inserire nel 6/10 la differenza nel '1/2</t>
  </si>
  <si>
    <t>Comune vincolati</t>
  </si>
  <si>
    <t>var. n. 3</t>
  </si>
  <si>
    <t>var. n.4</t>
  </si>
  <si>
    <t>contributo per copertura assicurativa personale</t>
  </si>
  <si>
    <t>var. n.5</t>
  </si>
  <si>
    <t>quota docenti assicurazione volontaria</t>
  </si>
  <si>
    <t>USCITE</t>
  </si>
  <si>
    <t>UTILIZZATO</t>
  </si>
  <si>
    <t>RESIDUA DISP. FINANZIARIA (programmazione definitiva-Utilizzato)</t>
  </si>
  <si>
    <t>AVANZO 2017 (residua disponibilità + Z01)</t>
  </si>
  <si>
    <t>PROGRAMMA ANNUALE 2020</t>
  </si>
  <si>
    <t>ISTITUTO COMPRENSIVO DI BERBENNO</t>
  </si>
  <si>
    <t>A01/3 RISORSE EX ART. 231 c. 1 dl 34/2020</t>
  </si>
  <si>
    <t>A03/1 Risorse ex art. 120 DL 18/2020 - LETT. A)</t>
  </si>
  <si>
    <t>A03/2 - RISORSE EX ART. 120 D.L. 18/2020 - LETT. B)</t>
  </si>
  <si>
    <t>A.3.3 - PON SMART. CLASS -10,8,6A - FESRPON - LO -2020-396</t>
  </si>
  <si>
    <t>A.3.4 PON .KIT</t>
  </si>
  <si>
    <t>P02/1 
Educazione Ambientale</t>
  </si>
  <si>
    <t>P02/2 
Educazione alla salute e allo star bene in classe</t>
  </si>
  <si>
    <t xml:space="preserve">P02/7 ATTIVITA' SPORTIVE
</t>
  </si>
  <si>
    <t xml:space="preserve">P04/1
FORMAZIONE </t>
  </si>
  <si>
    <t>P04/2
RISORSE EX ART. 120 DL 18/2020 LETT C)</t>
  </si>
  <si>
    <t>funzionamento amministrativo didattico</t>
  </si>
  <si>
    <t>comune di BERBENNO</t>
  </si>
  <si>
    <t>comune di POSTALESIO</t>
  </si>
  <si>
    <t>comune di CEDRASCO</t>
  </si>
  <si>
    <t>comune di FUSINE</t>
  </si>
  <si>
    <t>comune di COLORINA</t>
  </si>
  <si>
    <t>ASSICURAZIONE ALUNNI</t>
  </si>
  <si>
    <t>FRUTTA NELLA SCUOLA</t>
  </si>
  <si>
    <t>Animatore Digitale PNSD</t>
  </si>
  <si>
    <t>contributi PNSD</t>
  </si>
  <si>
    <t>contributo delle famiglie per visite guidate</t>
  </si>
  <si>
    <t>Educazione all'ambiente</t>
  </si>
  <si>
    <t xml:space="preserve">Funzionamento </t>
  </si>
  <si>
    <t xml:space="preserve">Viaggi d'istruzione </t>
  </si>
  <si>
    <t>contributo per copertura assicurativa alunni</t>
  </si>
  <si>
    <t>quot alunni per assicurazione</t>
  </si>
  <si>
    <t>Var. Avanzo</t>
  </si>
  <si>
    <t>var. n. 1</t>
  </si>
  <si>
    <t>09</t>
  </si>
  <si>
    <t>contributo famiglie per progetti</t>
  </si>
  <si>
    <t>contributo MIUR per orientamento</t>
  </si>
  <si>
    <t>PNSD</t>
  </si>
  <si>
    <t>ALTRI FINANZIAMENTI DEL MIUR</t>
  </si>
  <si>
    <t>Istituti Scolastici</t>
  </si>
  <si>
    <t>contributo da famiglie per progetti</t>
  </si>
  <si>
    <t>contr. Familgie fusine progetto nuoto +museo MVS</t>
  </si>
  <si>
    <t>contributo famiglie per progetti DELF. A2-KET + spettacoli Novecento e Rigoletto</t>
  </si>
  <si>
    <t>FONDI EUROPEI DI SVILUPPO REGIONALE</t>
  </si>
  <si>
    <t>pon smart class - 10.8.6A FESRPON -LO-2020-396</t>
  </si>
  <si>
    <t>var. n. 5</t>
  </si>
  <si>
    <t>Risorse  ex art. 321 comma 1 DL 34/2020</t>
  </si>
  <si>
    <t>Contributi della comunità Monta</t>
  </si>
  <si>
    <t>var. n. 4 al 30/06/2020</t>
  </si>
  <si>
    <t>P04/3 Formazione ex. Art. 231 c. 1 DM 34/20</t>
  </si>
  <si>
    <t xml:space="preserve">P02/6 ATTIVITA' MUSICALI E TEATRALI
</t>
  </si>
  <si>
    <t xml:space="preserve">A01/3 - </t>
  </si>
  <si>
    <t>3/6</t>
  </si>
  <si>
    <t>FIN. MIUR fondi art. 231 DL n. 34 del 2020</t>
  </si>
  <si>
    <t>BARRI</t>
  </si>
  <si>
    <t>BIANCHI E FANCIULLI</t>
  </si>
  <si>
    <t>TARABINI</t>
  </si>
  <si>
    <t>ECOLARIO</t>
  </si>
  <si>
    <t>P4/3</t>
  </si>
  <si>
    <t>A1/3</t>
  </si>
  <si>
    <t>avanzo non vincolato'1/1</t>
  </si>
  <si>
    <t>1/1</t>
  </si>
  <si>
    <t>m. 111-112</t>
  </si>
  <si>
    <t>m. 116-117</t>
  </si>
  <si>
    <t>m. 118-119</t>
  </si>
  <si>
    <t>m. 120-121</t>
  </si>
  <si>
    <t>m. 122</t>
  </si>
  <si>
    <t>m. 123-124</t>
  </si>
  <si>
    <t>im. 137-138</t>
  </si>
  <si>
    <t>imp. 135,136</t>
  </si>
  <si>
    <t>a.3/5 Didattica Digitale Integrata D.M. 103 del 19/08/2020</t>
  </si>
  <si>
    <t>PNSD - Didattica Digitale Integrata D.M. 103 del 19/08/2020</t>
  </si>
  <si>
    <t>contributo da privati</t>
  </si>
  <si>
    <r>
      <t xml:space="preserve">contriubuto ass. </t>
    </r>
    <r>
      <rPr>
        <b/>
        <sz val="10"/>
        <rFont val="Arial"/>
        <family val="2"/>
      </rPr>
      <t>CESARE POZZI</t>
    </r>
  </si>
  <si>
    <t>P01/1
PNSD-Animatore digitale</t>
  </si>
  <si>
    <t>ORIENTAMENTO</t>
  </si>
  <si>
    <t>funzionamento supporto psicologico</t>
  </si>
  <si>
    <t>funzionamento alunni diversamente abili</t>
  </si>
  <si>
    <t>Arianna Fun Club</t>
  </si>
  <si>
    <t>1</t>
  </si>
  <si>
    <t>2</t>
  </si>
  <si>
    <t>CONVENZIONE FRUTTA NELLA SCUOLA 20/21</t>
  </si>
  <si>
    <t>a.3/6  Didattica Digitale Integrata art. 21 DL. 137/2020</t>
  </si>
  <si>
    <t>Risorse  art. 21  DL 137/2020</t>
  </si>
  <si>
    <t>AVANZO 2020(residua disponibilità + Z01)</t>
  </si>
  <si>
    <t>AVANZO MOD. J</t>
  </si>
  <si>
    <t>14</t>
  </si>
  <si>
    <t>FUNZIONAMENTO SUPPORTO PSICOLOGICO</t>
  </si>
  <si>
    <t>15</t>
  </si>
  <si>
    <t>PNSD - Didattica Digitale Integrata DM 103 del 19/08/2020</t>
  </si>
  <si>
    <t>16</t>
  </si>
  <si>
    <t>Risorse art. 21 DL 137/2020</t>
  </si>
  <si>
    <t>17</t>
  </si>
  <si>
    <t>18</t>
  </si>
  <si>
    <t>19</t>
  </si>
  <si>
    <t>COMUNITA' MONTANA</t>
  </si>
  <si>
    <t>FONDI FORMAZIONE contributo scuola polo ambito 33</t>
  </si>
  <si>
    <t>contributo CESARE POZZI</t>
  </si>
  <si>
    <t>20</t>
  </si>
  <si>
    <t>21</t>
  </si>
  <si>
    <t>contributo Arianna fun club</t>
  </si>
  <si>
    <t>determinazione avanzo effettivo Esercizio Finanziario  2020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</si>
</sst>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</numFmts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b/>
      <i/>
      <sz val="11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name val="Arial"/>
      <family val="2"/>
    </font>
    <font>
      <b/>
      <i/>
      <sz val="12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i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/>
      <diagonal/>
    </border>
    <border>
      <left style="thick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/>
  </cellStyleXfs>
  <cellXfs count="440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vertical="center"/>
    </xf>
    <xf numFmtId="0" fontId="7" fillId="0" borderId="0" xfId="0" applyFont="1"/>
    <xf numFmtId="4" fontId="1" fillId="0" borderId="1" xfId="1" applyNumberFormat="1" applyFont="1" applyBorder="1"/>
    <xf numFmtId="4" fontId="6" fillId="0" borderId="0" xfId="1" applyNumberFormat="1" applyFont="1" applyAlignment="1">
      <alignment horizontal="centerContinuous"/>
    </xf>
    <xf numFmtId="4" fontId="9" fillId="0" borderId="0" xfId="1" applyNumberFormat="1" applyFont="1"/>
    <xf numFmtId="0" fontId="9" fillId="0" borderId="0" xfId="1" applyFont="1"/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right"/>
    </xf>
    <xf numFmtId="0" fontId="12" fillId="0" borderId="0" xfId="1" applyFont="1"/>
    <xf numFmtId="4" fontId="1" fillId="0" borderId="2" xfId="1" applyNumberFormat="1" applyBorder="1"/>
    <xf numFmtId="4" fontId="1" fillId="0" borderId="3" xfId="1" applyNumberFormat="1" applyBorder="1"/>
    <xf numFmtId="0" fontId="1" fillId="0" borderId="3" xfId="1" applyBorder="1"/>
    <xf numFmtId="0" fontId="1" fillId="0" borderId="0" xfId="1"/>
    <xf numFmtId="0" fontId="1" fillId="0" borderId="1" xfId="1" applyFont="1" applyBorder="1"/>
    <xf numFmtId="0" fontId="1" fillId="0" borderId="0" xfId="1" applyFont="1"/>
    <xf numFmtId="0" fontId="10" fillId="0" borderId="1" xfId="1" applyFont="1" applyBorder="1" applyAlignment="1">
      <alignment horizontal="center" vertical="center"/>
    </xf>
    <xf numFmtId="4" fontId="1" fillId="0" borderId="6" xfId="1" applyNumberFormat="1" applyFont="1" applyBorder="1"/>
    <xf numFmtId="4" fontId="1" fillId="0" borderId="11" xfId="1" applyNumberFormat="1" applyFont="1" applyBorder="1"/>
    <xf numFmtId="4" fontId="2" fillId="0" borderId="4" xfId="1" applyNumberFormat="1" applyFont="1" applyBorder="1" applyAlignment="1">
      <alignment vertical="center" wrapText="1"/>
    </xf>
    <xf numFmtId="2" fontId="0" fillId="0" borderId="12" xfId="0" applyNumberFormat="1" applyBorder="1"/>
    <xf numFmtId="2" fontId="0" fillId="0" borderId="1" xfId="0" applyNumberFormat="1" applyBorder="1"/>
    <xf numFmtId="2" fontId="0" fillId="0" borderId="4" xfId="0" applyNumberFormat="1" applyBorder="1"/>
    <xf numFmtId="2" fontId="0" fillId="0" borderId="11" xfId="0" applyNumberFormat="1" applyBorder="1"/>
    <xf numFmtId="4" fontId="2" fillId="0" borderId="5" xfId="1" applyNumberFormat="1" applyFont="1" applyBorder="1" applyAlignment="1">
      <alignment vertical="center" wrapText="1"/>
    </xf>
    <xf numFmtId="4" fontId="2" fillId="0" borderId="11" xfId="1" applyNumberFormat="1" applyFont="1" applyBorder="1" applyAlignment="1">
      <alignment vertical="center" wrapText="1"/>
    </xf>
    <xf numFmtId="0" fontId="14" fillId="0" borderId="0" xfId="0" applyFont="1"/>
    <xf numFmtId="4" fontId="2" fillId="0" borderId="14" xfId="1" applyNumberFormat="1" applyFont="1" applyBorder="1" applyAlignment="1">
      <alignment vertical="center" wrapText="1"/>
    </xf>
    <xf numFmtId="4" fontId="0" fillId="0" borderId="0" xfId="0" applyNumberFormat="1"/>
    <xf numFmtId="2" fontId="0" fillId="0" borderId="14" xfId="0" applyNumberFormat="1" applyBorder="1"/>
    <xf numFmtId="2" fontId="0" fillId="0" borderId="5" xfId="0" applyNumberFormat="1" applyBorder="1"/>
    <xf numFmtId="2" fontId="0" fillId="4" borderId="1" xfId="0" applyNumberFormat="1" applyFill="1" applyBorder="1"/>
    <xf numFmtId="2" fontId="0" fillId="4" borderId="4" xfId="0" applyNumberFormat="1" applyFill="1" applyBorder="1"/>
    <xf numFmtId="4" fontId="1" fillId="0" borderId="12" xfId="1" applyNumberFormat="1" applyFont="1" applyBorder="1"/>
    <xf numFmtId="2" fontId="0" fillId="0" borderId="0" xfId="0" applyNumberFormat="1"/>
    <xf numFmtId="4" fontId="1" fillId="0" borderId="0" xfId="1" applyNumberFormat="1" applyFont="1" applyBorder="1"/>
    <xf numFmtId="4" fontId="1" fillId="0" borderId="0" xfId="1" applyNumberFormat="1" applyBorder="1"/>
    <xf numFmtId="4" fontId="9" fillId="4" borderId="0" xfId="1" applyNumberFormat="1" applyFont="1" applyFill="1"/>
    <xf numFmtId="4" fontId="1" fillId="4" borderId="3" xfId="1" applyNumberFormat="1" applyFill="1" applyBorder="1"/>
    <xf numFmtId="4" fontId="1" fillId="4" borderId="5" xfId="1" applyNumberFormat="1" applyFont="1" applyFill="1" applyBorder="1"/>
    <xf numFmtId="4" fontId="2" fillId="4" borderId="4" xfId="1" applyNumberFormat="1" applyFont="1" applyFill="1" applyBorder="1" applyAlignment="1">
      <alignment vertical="center" wrapText="1"/>
    </xf>
    <xf numFmtId="0" fontId="0" fillId="4" borderId="0" xfId="0" applyFill="1"/>
    <xf numFmtId="0" fontId="2" fillId="0" borderId="4" xfId="1" applyFont="1" applyBorder="1" applyAlignment="1">
      <alignment vertical="center"/>
    </xf>
    <xf numFmtId="0" fontId="5" fillId="2" borderId="4" xfId="2" applyFont="1" applyFill="1" applyBorder="1" applyAlignment="1">
      <alignment vertical="center" wrapText="1"/>
    </xf>
    <xf numFmtId="0" fontId="1" fillId="2" borderId="4" xfId="2" applyFont="1" applyFill="1" applyBorder="1" applyAlignment="1">
      <alignment vertical="center" wrapText="1"/>
    </xf>
    <xf numFmtId="0" fontId="1" fillId="0" borderId="4" xfId="2" applyFont="1" applyFill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1" fillId="4" borderId="4" xfId="2" applyFont="1" applyFill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1" fillId="4" borderId="4" xfId="1" applyFont="1" applyFill="1" applyBorder="1" applyAlignment="1">
      <alignment vertical="center" wrapText="1"/>
    </xf>
    <xf numFmtId="0" fontId="1" fillId="0" borderId="4" xfId="1" applyFont="1" applyBorder="1" applyAlignment="1">
      <alignment vertical="center"/>
    </xf>
    <xf numFmtId="0" fontId="1" fillId="4" borderId="4" xfId="1" applyFont="1" applyFill="1" applyBorder="1" applyAlignment="1">
      <alignment vertical="center"/>
    </xf>
    <xf numFmtId="0" fontId="4" fillId="0" borderId="4" xfId="1" applyFont="1" applyBorder="1" applyAlignment="1">
      <alignment vertical="center" wrapText="1"/>
    </xf>
    <xf numFmtId="0" fontId="1" fillId="2" borderId="4" xfId="2" applyFont="1" applyFill="1" applyBorder="1" applyAlignment="1">
      <alignment horizontal="justify" vertical="center" wrapText="1"/>
    </xf>
    <xf numFmtId="0" fontId="5" fillId="0" borderId="4" xfId="1" applyFont="1" applyBorder="1" applyAlignment="1">
      <alignment vertical="center"/>
    </xf>
    <xf numFmtId="0" fontId="5" fillId="0" borderId="4" xfId="1" applyFont="1" applyBorder="1" applyAlignment="1">
      <alignment vertical="center" wrapText="1"/>
    </xf>
    <xf numFmtId="164" fontId="8" fillId="0" borderId="4" xfId="1" applyNumberFormat="1" applyFont="1" applyBorder="1"/>
    <xf numFmtId="164" fontId="6" fillId="0" borderId="4" xfId="1" applyNumberFormat="1" applyFont="1" applyBorder="1"/>
    <xf numFmtId="164" fontId="0" fillId="0" borderId="4" xfId="0" applyNumberFormat="1" applyBorder="1"/>
    <xf numFmtId="164" fontId="1" fillId="0" borderId="4" xfId="1" applyNumberFormat="1" applyFont="1" applyBorder="1"/>
    <xf numFmtId="164" fontId="1" fillId="4" borderId="4" xfId="1" applyNumberFormat="1" applyFont="1" applyFill="1" applyBorder="1"/>
    <xf numFmtId="164" fontId="2" fillId="0" borderId="4" xfId="1" applyNumberFormat="1" applyFont="1" applyBorder="1" applyAlignment="1">
      <alignment vertical="center" wrapText="1"/>
    </xf>
    <xf numFmtId="164" fontId="4" fillId="0" borderId="4" xfId="1" applyNumberFormat="1" applyFont="1" applyBorder="1" applyAlignment="1">
      <alignment vertical="center" wrapText="1"/>
    </xf>
    <xf numFmtId="0" fontId="0" fillId="0" borderId="0" xfId="0" applyBorder="1"/>
    <xf numFmtId="4" fontId="11" fillId="0" borderId="0" xfId="1" applyNumberFormat="1" applyFont="1" applyBorder="1" applyAlignment="1">
      <alignment horizontal="right"/>
    </xf>
    <xf numFmtId="0" fontId="6" fillId="0" borderId="20" xfId="1" applyFont="1" applyBorder="1" applyAlignment="1"/>
    <xf numFmtId="0" fontId="10" fillId="0" borderId="24" xfId="1" applyFont="1" applyBorder="1" applyAlignment="1">
      <alignment horizontal="center" vertical="center"/>
    </xf>
    <xf numFmtId="49" fontId="2" fillId="0" borderId="24" xfId="1" applyNumberFormat="1" applyFont="1" applyBorder="1" applyAlignment="1">
      <alignment horizontal="center" vertical="center"/>
    </xf>
    <xf numFmtId="49" fontId="4" fillId="0" borderId="24" xfId="1" applyNumberFormat="1" applyFont="1" applyBorder="1" applyAlignment="1">
      <alignment horizontal="center" vertical="center"/>
    </xf>
    <xf numFmtId="49" fontId="4" fillId="0" borderId="25" xfId="1" applyNumberFormat="1" applyFont="1" applyBorder="1" applyAlignment="1">
      <alignment horizontal="center" vertical="center"/>
    </xf>
    <xf numFmtId="49" fontId="4" fillId="0" borderId="26" xfId="1" applyNumberFormat="1" applyFont="1" applyBorder="1" applyAlignment="1">
      <alignment horizontal="center" vertical="center"/>
    </xf>
    <xf numFmtId="0" fontId="4" fillId="0" borderId="27" xfId="1" applyFont="1" applyBorder="1" applyAlignment="1">
      <alignment vertical="center" wrapText="1"/>
    </xf>
    <xf numFmtId="164" fontId="6" fillId="4" borderId="27" xfId="1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vertical="center"/>
    </xf>
    <xf numFmtId="49" fontId="4" fillId="0" borderId="1" xfId="1" quotePrefix="1" applyNumberFormat="1" applyFont="1" applyBorder="1" applyAlignment="1">
      <alignment horizontal="center" vertical="center"/>
    </xf>
    <xf numFmtId="49" fontId="10" fillId="0" borderId="24" xfId="1" applyNumberFormat="1" applyFont="1" applyBorder="1" applyAlignment="1">
      <alignment horizontal="center" vertical="center"/>
    </xf>
    <xf numFmtId="49" fontId="10" fillId="0" borderId="1" xfId="1" quotePrefix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164" fontId="0" fillId="0" borderId="4" xfId="0" applyNumberFormat="1" applyFont="1" applyBorder="1"/>
    <xf numFmtId="2" fontId="0" fillId="0" borderId="14" xfId="0" applyNumberFormat="1" applyFont="1" applyBorder="1"/>
    <xf numFmtId="2" fontId="0" fillId="0" borderId="4" xfId="0" applyNumberFormat="1" applyFont="1" applyBorder="1"/>
    <xf numFmtId="0" fontId="0" fillId="0" borderId="0" xfId="0" applyFont="1"/>
    <xf numFmtId="0" fontId="17" fillId="0" borderId="4" xfId="1" applyFont="1" applyBorder="1" applyAlignment="1">
      <alignment vertical="center" wrapText="1"/>
    </xf>
    <xf numFmtId="49" fontId="2" fillId="0" borderId="1" xfId="1" quotePrefix="1" applyNumberFormat="1" applyFont="1" applyBorder="1" applyAlignment="1">
      <alignment horizontal="center" vertical="center"/>
    </xf>
    <xf numFmtId="49" fontId="8" fillId="0" borderId="24" xfId="1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0" fontId="8" fillId="0" borderId="4" xfId="1" applyFont="1" applyBorder="1" applyAlignment="1">
      <alignment vertical="center" wrapText="1"/>
    </xf>
    <xf numFmtId="164" fontId="18" fillId="0" borderId="4" xfId="0" applyNumberFormat="1" applyFont="1" applyBorder="1"/>
    <xf numFmtId="2" fontId="18" fillId="0" borderId="12" xfId="0" applyNumberFormat="1" applyFont="1" applyBorder="1"/>
    <xf numFmtId="2" fontId="18" fillId="0" borderId="1" xfId="0" applyNumberFormat="1" applyFont="1" applyBorder="1"/>
    <xf numFmtId="0" fontId="18" fillId="0" borderId="0" xfId="0" applyFont="1"/>
    <xf numFmtId="4" fontId="1" fillId="0" borderId="4" xfId="1" applyNumberFormat="1" applyFont="1" applyBorder="1"/>
    <xf numFmtId="2" fontId="18" fillId="0" borderId="4" xfId="0" applyNumberFormat="1" applyFont="1" applyBorder="1"/>
    <xf numFmtId="2" fontId="18" fillId="0" borderId="11" xfId="0" applyNumberFormat="1" applyFont="1" applyBorder="1"/>
    <xf numFmtId="4" fontId="8" fillId="0" borderId="1" xfId="1" applyNumberFormat="1" applyFont="1" applyBorder="1" applyAlignment="1">
      <alignment vertical="center"/>
    </xf>
    <xf numFmtId="164" fontId="8" fillId="0" borderId="4" xfId="1" applyNumberFormat="1" applyFont="1" applyBorder="1" applyAlignment="1">
      <alignment vertical="center" wrapText="1"/>
    </xf>
    <xf numFmtId="4" fontId="8" fillId="0" borderId="11" xfId="1" applyNumberFormat="1" applyFont="1" applyBorder="1" applyAlignment="1">
      <alignment vertical="center" wrapText="1"/>
    </xf>
    <xf numFmtId="4" fontId="8" fillId="0" borderId="5" xfId="1" applyNumberFormat="1" applyFont="1" applyBorder="1" applyAlignment="1">
      <alignment vertical="center" wrapText="1"/>
    </xf>
    <xf numFmtId="0" fontId="8" fillId="0" borderId="1" xfId="1" quotePrefix="1" applyFont="1" applyBorder="1" applyAlignment="1">
      <alignment vertical="center" wrapText="1"/>
    </xf>
    <xf numFmtId="2" fontId="19" fillId="0" borderId="1" xfId="0" applyNumberFormat="1" applyFont="1" applyBorder="1"/>
    <xf numFmtId="2" fontId="19" fillId="0" borderId="11" xfId="0" applyNumberFormat="1" applyFont="1" applyBorder="1"/>
    <xf numFmtId="0" fontId="19" fillId="0" borderId="0" xfId="0" applyFont="1"/>
    <xf numFmtId="2" fontId="0" fillId="4" borderId="5" xfId="0" applyNumberFormat="1" applyFill="1" applyBorder="1"/>
    <xf numFmtId="2" fontId="18" fillId="0" borderId="5" xfId="0" applyNumberFormat="1" applyFont="1" applyBorder="1"/>
    <xf numFmtId="2" fontId="0" fillId="0" borderId="7" xfId="0" applyNumberFormat="1" applyBorder="1"/>
    <xf numFmtId="2" fontId="0" fillId="0" borderId="13" xfId="0" applyNumberFormat="1" applyBorder="1"/>
    <xf numFmtId="4" fontId="1" fillId="0" borderId="5" xfId="1" applyNumberFormat="1" applyFont="1" applyBorder="1"/>
    <xf numFmtId="0" fontId="21" fillId="0" borderId="0" xfId="0" applyFont="1"/>
    <xf numFmtId="164" fontId="21" fillId="0" borderId="4" xfId="0" applyNumberFormat="1" applyFont="1" applyBorder="1"/>
    <xf numFmtId="164" fontId="4" fillId="0" borderId="5" xfId="1" applyNumberFormat="1" applyFont="1" applyBorder="1" applyAlignment="1">
      <alignment vertical="center" wrapText="1"/>
    </xf>
    <xf numFmtId="164" fontId="8" fillId="0" borderId="5" xfId="1" applyNumberFormat="1" applyFont="1" applyBorder="1" applyAlignment="1">
      <alignment vertical="center" wrapText="1"/>
    </xf>
    <xf numFmtId="164" fontId="4" fillId="0" borderId="11" xfId="1" applyNumberFormat="1" applyFont="1" applyBorder="1" applyAlignment="1">
      <alignment vertical="center" wrapText="1"/>
    </xf>
    <xf numFmtId="164" fontId="8" fillId="0" borderId="11" xfId="1" applyNumberFormat="1" applyFont="1" applyBorder="1" applyAlignment="1">
      <alignment vertical="center" wrapText="1"/>
    </xf>
    <xf numFmtId="2" fontId="0" fillId="0" borderId="32" xfId="0" applyNumberFormat="1" applyBorder="1"/>
    <xf numFmtId="164" fontId="8" fillId="0" borderId="5" xfId="1" applyNumberFormat="1" applyFont="1" applyBorder="1"/>
    <xf numFmtId="0" fontId="1" fillId="4" borderId="4" xfId="2" applyFont="1" applyFill="1" applyBorder="1" applyAlignment="1">
      <alignment horizontal="justify" vertical="center" wrapText="1"/>
    </xf>
    <xf numFmtId="0" fontId="23" fillId="4" borderId="4" xfId="2" applyFont="1" applyFill="1" applyBorder="1" applyAlignment="1">
      <alignment horizontal="justify" vertical="center" wrapText="1"/>
    </xf>
    <xf numFmtId="0" fontId="8" fillId="4" borderId="4" xfId="1" applyFont="1" applyFill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164" fontId="2" fillId="0" borderId="5" xfId="1" applyNumberFormat="1" applyFont="1" applyBorder="1" applyAlignment="1">
      <alignment vertical="center" wrapText="1"/>
    </xf>
    <xf numFmtId="164" fontId="1" fillId="0" borderId="5" xfId="1" applyNumberFormat="1" applyFont="1" applyBorder="1"/>
    <xf numFmtId="2" fontId="0" fillId="0" borderId="31" xfId="0" applyNumberFormat="1" applyBorder="1"/>
    <xf numFmtId="4" fontId="2" fillId="0" borderId="31" xfId="1" applyNumberFormat="1" applyFont="1" applyBorder="1" applyAlignment="1">
      <alignment vertical="center" wrapText="1"/>
    </xf>
    <xf numFmtId="164" fontId="2" fillId="0" borderId="11" xfId="1" applyNumberFormat="1" applyFont="1" applyBorder="1" applyAlignment="1">
      <alignment vertical="center" wrapText="1"/>
    </xf>
    <xf numFmtId="164" fontId="23" fillId="0" borderId="1" xfId="1" applyNumberFormat="1" applyFont="1" applyBorder="1"/>
    <xf numFmtId="164" fontId="23" fillId="0" borderId="14" xfId="1" applyNumberFormat="1" applyFont="1" applyBorder="1"/>
    <xf numFmtId="164" fontId="23" fillId="0" borderId="5" xfId="1" applyNumberFormat="1" applyFont="1" applyBorder="1"/>
    <xf numFmtId="164" fontId="23" fillId="0" borderId="4" xfId="1" applyNumberFormat="1" applyFont="1" applyBorder="1"/>
    <xf numFmtId="164" fontId="23" fillId="0" borderId="11" xfId="1" applyNumberFormat="1" applyFont="1" applyBorder="1"/>
    <xf numFmtId="43" fontId="0" fillId="0" borderId="0" xfId="0" applyNumberFormat="1"/>
    <xf numFmtId="0" fontId="22" fillId="0" borderId="1" xfId="0" applyFont="1" applyBorder="1"/>
    <xf numFmtId="0" fontId="22" fillId="0" borderId="1" xfId="0" quotePrefix="1" applyFont="1" applyBorder="1"/>
    <xf numFmtId="0" fontId="0" fillId="0" borderId="1" xfId="0" applyBorder="1"/>
    <xf numFmtId="0" fontId="0" fillId="0" borderId="1" xfId="0" quotePrefix="1" applyBorder="1"/>
    <xf numFmtId="0" fontId="0" fillId="9" borderId="41" xfId="0" applyFill="1" applyBorder="1"/>
    <xf numFmtId="0" fontId="0" fillId="9" borderId="42" xfId="0" applyFill="1" applyBorder="1"/>
    <xf numFmtId="44" fontId="0" fillId="0" borderId="1" xfId="0" applyNumberFormat="1" applyBorder="1"/>
    <xf numFmtId="44" fontId="0" fillId="0" borderId="13" xfId="0" applyNumberFormat="1" applyBorder="1"/>
    <xf numFmtId="44" fontId="0" fillId="0" borderId="40" xfId="0" applyNumberFormat="1" applyBorder="1"/>
    <xf numFmtId="44" fontId="0" fillId="0" borderId="0" xfId="0" applyNumberFormat="1"/>
    <xf numFmtId="44" fontId="0" fillId="9" borderId="43" xfId="0" applyNumberFormat="1" applyFill="1" applyBorder="1"/>
    <xf numFmtId="44" fontId="0" fillId="9" borderId="40" xfId="0" applyNumberFormat="1" applyFill="1" applyBorder="1"/>
    <xf numFmtId="0" fontId="0" fillId="0" borderId="1" xfId="0" applyBorder="1" applyAlignment="1">
      <alignment wrapText="1"/>
    </xf>
    <xf numFmtId="0" fontId="0" fillId="0" borderId="40" xfId="0" applyBorder="1"/>
    <xf numFmtId="44" fontId="21" fillId="0" borderId="0" xfId="0" applyNumberFormat="1" applyFont="1" applyAlignment="1">
      <alignment horizontal="right"/>
    </xf>
    <xf numFmtId="0" fontId="0" fillId="0" borderId="40" xfId="0" applyFill="1" applyBorder="1" applyAlignment="1">
      <alignment wrapText="1"/>
    </xf>
    <xf numFmtId="0" fontId="22" fillId="0" borderId="34" xfId="0" applyFont="1" applyBorder="1"/>
    <xf numFmtId="0" fontId="22" fillId="0" borderId="34" xfId="0" quotePrefix="1" applyFont="1" applyBorder="1"/>
    <xf numFmtId="0" fontId="0" fillId="0" borderId="34" xfId="0" applyBorder="1"/>
    <xf numFmtId="44" fontId="0" fillId="0" borderId="1" xfId="0" applyNumberFormat="1" applyFill="1" applyBorder="1"/>
    <xf numFmtId="44" fontId="0" fillId="8" borderId="1" xfId="0" applyNumberFormat="1" applyFill="1" applyBorder="1"/>
    <xf numFmtId="0" fontId="0" fillId="0" borderId="0" xfId="0" applyFill="1" applyBorder="1" applyAlignment="1">
      <alignment horizontal="left" wrapText="1"/>
    </xf>
    <xf numFmtId="0" fontId="0" fillId="0" borderId="0" xfId="0" applyFill="1"/>
    <xf numFmtId="44" fontId="0" fillId="0" borderId="34" xfId="0" applyNumberFormat="1" applyBorder="1"/>
    <xf numFmtId="0" fontId="0" fillId="0" borderId="29" xfId="0" applyBorder="1" applyAlignment="1">
      <alignment wrapText="1"/>
    </xf>
    <xf numFmtId="44" fontId="21" fillId="0" borderId="0" xfId="0" applyNumberFormat="1" applyFont="1"/>
    <xf numFmtId="164" fontId="1" fillId="0" borderId="1" xfId="1" applyNumberFormat="1" applyFont="1" applyBorder="1"/>
    <xf numFmtId="164" fontId="9" fillId="0" borderId="0" xfId="1" applyNumberFormat="1" applyFont="1"/>
    <xf numFmtId="164" fontId="0" fillId="0" borderId="0" xfId="0" applyNumberFormat="1"/>
    <xf numFmtId="0" fontId="10" fillId="0" borderId="4" xfId="1" applyFont="1" applyBorder="1" applyAlignment="1">
      <alignment vertical="center" wrapText="1"/>
    </xf>
    <xf numFmtId="4" fontId="1" fillId="0" borderId="4" xfId="1" applyNumberFormat="1" applyFont="1" applyBorder="1" applyAlignment="1">
      <alignment vertical="center" wrapText="1"/>
    </xf>
    <xf numFmtId="2" fontId="0" fillId="6" borderId="4" xfId="0" applyNumberFormat="1" applyFill="1" applyBorder="1"/>
    <xf numFmtId="2" fontId="0" fillId="6" borderId="4" xfId="0" applyNumberFormat="1" applyFont="1" applyFill="1" applyBorder="1"/>
    <xf numFmtId="2" fontId="0" fillId="4" borderId="4" xfId="0" applyNumberFormat="1" applyFont="1" applyFill="1" applyBorder="1"/>
    <xf numFmtId="4" fontId="1" fillId="4" borderId="1" xfId="1" applyNumberFormat="1" applyFont="1" applyFill="1" applyBorder="1"/>
    <xf numFmtId="4" fontId="1" fillId="4" borderId="4" xfId="1" applyNumberFormat="1" applyFont="1" applyFill="1" applyBorder="1" applyAlignment="1">
      <alignment vertical="center" wrapText="1"/>
    </xf>
    <xf numFmtId="0" fontId="0" fillId="0" borderId="50" xfId="0" applyBorder="1"/>
    <xf numFmtId="0" fontId="0" fillId="4" borderId="0" xfId="0" applyFill="1" applyBorder="1"/>
    <xf numFmtId="0" fontId="0" fillId="4" borderId="51" xfId="0" applyFill="1" applyBorder="1"/>
    <xf numFmtId="0" fontId="26" fillId="0" borderId="41" xfId="0" applyFont="1" applyBorder="1" applyAlignment="1">
      <alignment horizontal="right"/>
    </xf>
    <xf numFmtId="43" fontId="26" fillId="0" borderId="43" xfId="0" applyNumberFormat="1" applyFont="1" applyBorder="1"/>
    <xf numFmtId="2" fontId="19" fillId="0" borderId="5" xfId="0" applyNumberFormat="1" applyFont="1" applyBorder="1"/>
    <xf numFmtId="0" fontId="0" fillId="0" borderId="0" xfId="0" applyBorder="1" applyAlignment="1">
      <alignment horizontal="center"/>
    </xf>
    <xf numFmtId="164" fontId="4" fillId="0" borderId="23" xfId="1" applyNumberFormat="1" applyFont="1" applyBorder="1" applyAlignment="1">
      <alignment vertical="center" wrapText="1"/>
    </xf>
    <xf numFmtId="4" fontId="2" fillId="0" borderId="23" xfId="1" applyNumberFormat="1" applyFont="1" applyBorder="1" applyAlignment="1">
      <alignment vertical="center" wrapText="1"/>
    </xf>
    <xf numFmtId="0" fontId="5" fillId="3" borderId="23" xfId="1" applyFont="1" applyFill="1" applyBorder="1" applyAlignment="1">
      <alignment vertical="center"/>
    </xf>
    <xf numFmtId="0" fontId="5" fillId="11" borderId="49" xfId="1" applyFont="1" applyFill="1" applyBorder="1" applyAlignment="1">
      <alignment vertical="center"/>
    </xf>
    <xf numFmtId="4" fontId="1" fillId="0" borderId="23" xfId="1" applyNumberFormat="1" applyFont="1" applyBorder="1"/>
    <xf numFmtId="4" fontId="1" fillId="0" borderId="49" xfId="1" applyNumberFormat="1" applyFont="1" applyBorder="1"/>
    <xf numFmtId="2" fontId="0" fillId="0" borderId="23" xfId="0" applyNumberFormat="1" applyBorder="1"/>
    <xf numFmtId="2" fontId="0" fillId="0" borderId="49" xfId="0" applyNumberFormat="1" applyBorder="1"/>
    <xf numFmtId="2" fontId="0" fillId="4" borderId="23" xfId="0" applyNumberFormat="1" applyFill="1" applyBorder="1"/>
    <xf numFmtId="2" fontId="0" fillId="4" borderId="49" xfId="0" applyNumberFormat="1" applyFill="1" applyBorder="1"/>
    <xf numFmtId="164" fontId="8" fillId="0" borderId="23" xfId="1" applyNumberFormat="1" applyFont="1" applyBorder="1"/>
    <xf numFmtId="4" fontId="2" fillId="0" borderId="49" xfId="1" applyNumberFormat="1" applyFont="1" applyBorder="1" applyAlignment="1">
      <alignment vertical="center" wrapText="1"/>
    </xf>
    <xf numFmtId="2" fontId="0" fillId="0" borderId="23" xfId="0" applyNumberFormat="1" applyFont="1" applyBorder="1"/>
    <xf numFmtId="2" fontId="0" fillId="0" borderId="49" xfId="0" applyNumberFormat="1" applyFont="1" applyBorder="1"/>
    <xf numFmtId="164" fontId="8" fillId="0" borderId="23" xfId="1" applyNumberFormat="1" applyFont="1" applyBorder="1" applyAlignment="1">
      <alignment vertical="center" wrapText="1"/>
    </xf>
    <xf numFmtId="164" fontId="23" fillId="0" borderId="23" xfId="1" applyNumberFormat="1" applyFont="1" applyBorder="1"/>
    <xf numFmtId="164" fontId="23" fillId="0" borderId="49" xfId="1" applyNumberFormat="1" applyFont="1" applyBorder="1"/>
    <xf numFmtId="164" fontId="1" fillId="0" borderId="23" xfId="1" applyNumberFormat="1" applyFont="1" applyBorder="1"/>
    <xf numFmtId="2" fontId="19" fillId="0" borderId="49" xfId="0" applyNumberFormat="1" applyFont="1" applyBorder="1"/>
    <xf numFmtId="2" fontId="0" fillId="0" borderId="47" xfId="0" applyNumberFormat="1" applyBorder="1"/>
    <xf numFmtId="0" fontId="5" fillId="11" borderId="31" xfId="1" applyFont="1" applyFill="1" applyBorder="1" applyAlignment="1">
      <alignment vertical="center"/>
    </xf>
    <xf numFmtId="4" fontId="1" fillId="0" borderId="24" xfId="1" applyNumberFormat="1" applyFont="1" applyBorder="1"/>
    <xf numFmtId="2" fontId="0" fillId="0" borderId="24" xfId="0" applyNumberFormat="1" applyBorder="1"/>
    <xf numFmtId="2" fontId="0" fillId="4" borderId="24" xfId="0" applyNumberFormat="1" applyFill="1" applyBorder="1"/>
    <xf numFmtId="4" fontId="2" fillId="0" borderId="24" xfId="1" applyNumberFormat="1" applyFont="1" applyBorder="1" applyAlignment="1">
      <alignment vertical="center" wrapText="1"/>
    </xf>
    <xf numFmtId="164" fontId="23" fillId="0" borderId="24" xfId="1" applyNumberFormat="1" applyFont="1" applyBorder="1"/>
    <xf numFmtId="2" fontId="19" fillId="0" borderId="24" xfId="0" applyNumberFormat="1" applyFont="1" applyBorder="1"/>
    <xf numFmtId="2" fontId="0" fillId="0" borderId="57" xfId="0" applyNumberFormat="1" applyBorder="1"/>
    <xf numFmtId="2" fontId="0" fillId="0" borderId="59" xfId="0" applyNumberFormat="1" applyBorder="1"/>
    <xf numFmtId="0" fontId="5" fillId="3" borderId="24" xfId="1" applyFont="1" applyFill="1" applyBorder="1" applyAlignment="1">
      <alignment vertical="center"/>
    </xf>
    <xf numFmtId="4" fontId="1" fillId="0" borderId="31" xfId="1" applyNumberFormat="1" applyFont="1" applyBorder="1"/>
    <xf numFmtId="2" fontId="0" fillId="4" borderId="31" xfId="0" applyNumberFormat="1" applyFill="1" applyBorder="1"/>
    <xf numFmtId="2" fontId="0" fillId="0" borderId="24" xfId="0" applyNumberFormat="1" applyFont="1" applyBorder="1"/>
    <xf numFmtId="2" fontId="0" fillId="0" borderId="31" xfId="0" applyNumberFormat="1" applyFont="1" applyBorder="1"/>
    <xf numFmtId="164" fontId="23" fillId="0" borderId="31" xfId="1" applyNumberFormat="1" applyFont="1" applyBorder="1"/>
    <xf numFmtId="2" fontId="0" fillId="0" borderId="58" xfId="0" applyNumberFormat="1" applyBorder="1"/>
    <xf numFmtId="2" fontId="19" fillId="0" borderId="4" xfId="0" applyNumberFormat="1" applyFont="1" applyBorder="1"/>
    <xf numFmtId="2" fontId="0" fillId="4" borderId="11" xfId="0" applyNumberFormat="1" applyFill="1" applyBorder="1"/>
    <xf numFmtId="164" fontId="8" fillId="0" borderId="11" xfId="1" applyNumberFormat="1" applyFont="1" applyBorder="1"/>
    <xf numFmtId="2" fontId="0" fillId="0" borderId="11" xfId="0" applyNumberFormat="1" applyFont="1" applyBorder="1"/>
    <xf numFmtId="2" fontId="0" fillId="0" borderId="60" xfId="0" applyNumberFormat="1" applyBorder="1"/>
    <xf numFmtId="4" fontId="0" fillId="0" borderId="32" xfId="0" applyNumberFormat="1" applyBorder="1" applyAlignment="1">
      <alignment horizontal="center"/>
    </xf>
    <xf numFmtId="0" fontId="20" fillId="4" borderId="0" xfId="0" applyFont="1" applyFill="1" applyBorder="1" applyAlignment="1">
      <alignment horizontal="center"/>
    </xf>
    <xf numFmtId="43" fontId="0" fillId="0" borderId="0" xfId="0" applyNumberFormat="1" applyBorder="1" applyAlignment="1"/>
    <xf numFmtId="4" fontId="1" fillId="3" borderId="4" xfId="1" applyNumberFormat="1" applyFont="1" applyFill="1" applyBorder="1"/>
    <xf numFmtId="4" fontId="5" fillId="0" borderId="7" xfId="1" applyNumberFormat="1" applyFont="1" applyBorder="1" applyAlignment="1">
      <alignment horizontal="center"/>
    </xf>
    <xf numFmtId="44" fontId="27" fillId="14" borderId="43" xfId="0" applyNumberFormat="1" applyFont="1" applyFill="1" applyBorder="1"/>
    <xf numFmtId="0" fontId="0" fillId="0" borderId="0" xfId="0" applyAlignment="1">
      <alignment horizontal="right"/>
    </xf>
    <xf numFmtId="164" fontId="10" fillId="0" borderId="4" xfId="1" applyNumberFormat="1" applyFont="1" applyBorder="1" applyAlignment="1">
      <alignment vertical="center" wrapText="1"/>
    </xf>
    <xf numFmtId="164" fontId="6" fillId="0" borderId="5" xfId="1" applyNumberFormat="1" applyFont="1" applyBorder="1"/>
    <xf numFmtId="164" fontId="6" fillId="0" borderId="11" xfId="1" applyNumberFormat="1" applyFont="1" applyBorder="1"/>
    <xf numFmtId="0" fontId="1" fillId="0" borderId="5" xfId="1" applyFont="1" applyBorder="1"/>
    <xf numFmtId="2" fontId="0" fillId="0" borderId="61" xfId="0" applyNumberFormat="1" applyBorder="1"/>
    <xf numFmtId="4" fontId="1" fillId="0" borderId="63" xfId="1" applyNumberFormat="1" applyBorder="1"/>
    <xf numFmtId="4" fontId="4" fillId="0" borderId="64" xfId="3" applyNumberFormat="1" applyFont="1" applyBorder="1" applyAlignment="1">
      <alignment horizontal="center" vertical="center" wrapText="1"/>
    </xf>
    <xf numFmtId="4" fontId="11" fillId="7" borderId="65" xfId="1" applyNumberFormat="1" applyFont="1" applyFill="1" applyBorder="1" applyAlignment="1">
      <alignment horizontal="center" vertical="center" wrapText="1"/>
    </xf>
    <xf numFmtId="4" fontId="1" fillId="0" borderId="65" xfId="1" applyNumberFormat="1" applyFont="1" applyBorder="1"/>
    <xf numFmtId="2" fontId="0" fillId="0" borderId="65" xfId="0" applyNumberFormat="1" applyBorder="1"/>
    <xf numFmtId="2" fontId="0" fillId="4" borderId="65" xfId="0" applyNumberFormat="1" applyFill="1" applyBorder="1"/>
    <xf numFmtId="164" fontId="2" fillId="0" borderId="65" xfId="1" applyNumberFormat="1" applyFont="1" applyBorder="1" applyAlignment="1">
      <alignment vertical="center" wrapText="1"/>
    </xf>
    <xf numFmtId="164" fontId="23" fillId="0" borderId="65" xfId="1" applyNumberFormat="1" applyFont="1" applyBorder="1"/>
    <xf numFmtId="2" fontId="0" fillId="0" borderId="66" xfId="0" applyNumberFormat="1" applyBorder="1"/>
    <xf numFmtId="0" fontId="5" fillId="11" borderId="4" xfId="1" applyFont="1" applyFill="1" applyBorder="1" applyAlignment="1">
      <alignment vertical="center"/>
    </xf>
    <xf numFmtId="164" fontId="6" fillId="0" borderId="23" xfId="1" applyNumberFormat="1" applyFont="1" applyBorder="1"/>
    <xf numFmtId="164" fontId="2" fillId="0" borderId="23" xfId="1" applyNumberFormat="1" applyFont="1" applyBorder="1" applyAlignment="1">
      <alignment vertical="center" wrapText="1"/>
    </xf>
    <xf numFmtId="164" fontId="2" fillId="0" borderId="49" xfId="1" applyNumberFormat="1" applyFont="1" applyBorder="1" applyAlignment="1">
      <alignment vertical="center" wrapText="1"/>
    </xf>
    <xf numFmtId="2" fontId="18" fillId="0" borderId="23" xfId="0" applyNumberFormat="1" applyFont="1" applyBorder="1"/>
    <xf numFmtId="164" fontId="2" fillId="0" borderId="31" xfId="1" applyNumberFormat="1" applyFont="1" applyBorder="1" applyAlignment="1">
      <alignment vertical="center" wrapText="1"/>
    </xf>
    <xf numFmtId="4" fontId="8" fillId="0" borderId="23" xfId="1" applyNumberFormat="1" applyFont="1" applyBorder="1" applyAlignment="1">
      <alignment vertical="center" wrapText="1"/>
    </xf>
    <xf numFmtId="0" fontId="26" fillId="0" borderId="0" xfId="0" applyFont="1" applyBorder="1" applyAlignment="1">
      <alignment horizontal="right"/>
    </xf>
    <xf numFmtId="43" fontId="26" fillId="0" borderId="0" xfId="0" applyNumberFormat="1" applyFont="1" applyBorder="1"/>
    <xf numFmtId="0" fontId="0" fillId="0" borderId="0" xfId="0" applyBorder="1" applyAlignment="1">
      <alignment horizontal="right"/>
    </xf>
    <xf numFmtId="4" fontId="20" fillId="8" borderId="0" xfId="0" applyNumberFormat="1" applyFont="1" applyFill="1" applyBorder="1" applyAlignment="1">
      <alignment horizontal="center"/>
    </xf>
    <xf numFmtId="0" fontId="20" fillId="8" borderId="0" xfId="0" applyFont="1" applyFill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20" fillId="4" borderId="0" xfId="0" applyNumberFormat="1" applyFont="1" applyFill="1" applyBorder="1" applyAlignment="1">
      <alignment horizontal="center"/>
    </xf>
    <xf numFmtId="2" fontId="0" fillId="4" borderId="5" xfId="0" applyNumberFormat="1" applyFont="1" applyFill="1" applyBorder="1"/>
    <xf numFmtId="4" fontId="2" fillId="4" borderId="5" xfId="1" applyNumberFormat="1" applyFont="1" applyFill="1" applyBorder="1" applyAlignment="1">
      <alignment vertical="center" wrapText="1"/>
    </xf>
    <xf numFmtId="4" fontId="1" fillId="4" borderId="5" xfId="1" applyNumberFormat="1" applyFont="1" applyFill="1" applyBorder="1" applyAlignment="1">
      <alignment vertical="center" wrapText="1"/>
    </xf>
    <xf numFmtId="2" fontId="0" fillId="4" borderId="7" xfId="0" applyNumberFormat="1" applyFill="1" applyBorder="1"/>
    <xf numFmtId="0" fontId="22" fillId="0" borderId="0" xfId="0" applyFont="1" applyBorder="1" applyAlignment="1">
      <alignment horizontal="center"/>
    </xf>
    <xf numFmtId="4" fontId="9" fillId="4" borderId="44" xfId="3" applyNumberFormat="1" applyFont="1" applyFill="1" applyBorder="1" applyAlignment="1">
      <alignment horizontal="center" vertical="center" wrapText="1"/>
    </xf>
    <xf numFmtId="2" fontId="0" fillId="4" borderId="11" xfId="0" applyNumberFormat="1" applyFont="1" applyFill="1" applyBorder="1"/>
    <xf numFmtId="4" fontId="2" fillId="4" borderId="11" xfId="1" applyNumberFormat="1" applyFont="1" applyFill="1" applyBorder="1" applyAlignment="1">
      <alignment vertical="center" wrapText="1"/>
    </xf>
    <xf numFmtId="4" fontId="1" fillId="4" borderId="11" xfId="1" applyNumberFormat="1" applyFont="1" applyFill="1" applyBorder="1" applyAlignment="1">
      <alignment vertical="center" wrapText="1"/>
    </xf>
    <xf numFmtId="164" fontId="1" fillId="0" borderId="11" xfId="1" applyNumberFormat="1" applyFont="1" applyBorder="1"/>
    <xf numFmtId="2" fontId="0" fillId="4" borderId="60" xfId="0" applyNumberFormat="1" applyFill="1" applyBorder="1"/>
    <xf numFmtId="164" fontId="0" fillId="0" borderId="5" xfId="0" applyNumberFormat="1" applyBorder="1"/>
    <xf numFmtId="164" fontId="0" fillId="0" borderId="11" xfId="0" applyNumberFormat="1" applyBorder="1"/>
    <xf numFmtId="2" fontId="28" fillId="0" borderId="5" xfId="0" applyNumberFormat="1" applyFont="1" applyBorder="1"/>
    <xf numFmtId="4" fontId="9" fillId="4" borderId="15" xfId="3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vertical="center"/>
    </xf>
    <xf numFmtId="4" fontId="5" fillId="0" borderId="68" xfId="1" applyNumberFormat="1" applyFont="1" applyBorder="1" applyAlignment="1"/>
    <xf numFmtId="4" fontId="5" fillId="0" borderId="61" xfId="1" applyNumberFormat="1" applyFont="1" applyBorder="1" applyAlignment="1"/>
    <xf numFmtId="164" fontId="21" fillId="8" borderId="4" xfId="0" applyNumberFormat="1" applyFont="1" applyFill="1" applyBorder="1"/>
    <xf numFmtId="2" fontId="0" fillId="13" borderId="23" xfId="0" applyNumberFormat="1" applyFill="1" applyBorder="1"/>
    <xf numFmtId="4" fontId="9" fillId="4" borderId="46" xfId="3" applyNumberFormat="1" applyFont="1" applyFill="1" applyBorder="1" applyAlignment="1">
      <alignment horizontal="center" vertical="center" wrapText="1"/>
    </xf>
    <xf numFmtId="2" fontId="0" fillId="4" borderId="23" xfId="0" applyNumberFormat="1" applyFont="1" applyFill="1" applyBorder="1"/>
    <xf numFmtId="4" fontId="2" fillId="4" borderId="23" xfId="1" applyNumberFormat="1" applyFont="1" applyFill="1" applyBorder="1" applyAlignment="1">
      <alignment vertical="center" wrapText="1"/>
    </xf>
    <xf numFmtId="4" fontId="1" fillId="4" borderId="23" xfId="1" applyNumberFormat="1" applyFont="1" applyFill="1" applyBorder="1" applyAlignment="1">
      <alignment vertical="center" wrapText="1"/>
    </xf>
    <xf numFmtId="164" fontId="0" fillId="0" borderId="23" xfId="0" applyNumberFormat="1" applyBorder="1"/>
    <xf numFmtId="2" fontId="0" fillId="4" borderId="47" xfId="0" applyNumberFormat="1" applyFill="1" applyBorder="1"/>
    <xf numFmtId="164" fontId="29" fillId="0" borderId="11" xfId="0" applyNumberFormat="1" applyFont="1" applyBorder="1"/>
    <xf numFmtId="164" fontId="18" fillId="0" borderId="11" xfId="0" applyNumberFormat="1" applyFont="1" applyBorder="1"/>
    <xf numFmtId="4" fontId="1" fillId="4" borderId="10" xfId="1" applyNumberFormat="1" applyFont="1" applyFill="1" applyBorder="1"/>
    <xf numFmtId="4" fontId="9" fillId="4" borderId="48" xfId="3" applyNumberFormat="1" applyFont="1" applyFill="1" applyBorder="1" applyAlignment="1">
      <alignment horizontal="center" vertical="center" wrapText="1"/>
    </xf>
    <xf numFmtId="4" fontId="1" fillId="4" borderId="69" xfId="1" applyNumberFormat="1" applyFont="1" applyFill="1" applyBorder="1"/>
    <xf numFmtId="4" fontId="1" fillId="4" borderId="67" xfId="1" applyNumberFormat="1" applyFont="1" applyFill="1" applyBorder="1"/>
    <xf numFmtId="4" fontId="9" fillId="4" borderId="70" xfId="3" applyNumberFormat="1" applyFont="1" applyFill="1" applyBorder="1" applyAlignment="1">
      <alignment horizontal="center" vertical="center" wrapText="1"/>
    </xf>
    <xf numFmtId="0" fontId="5" fillId="11" borderId="5" xfId="1" applyFont="1" applyFill="1" applyBorder="1" applyAlignment="1">
      <alignment vertical="center"/>
    </xf>
    <xf numFmtId="4" fontId="5" fillId="0" borderId="0" xfId="1" applyNumberFormat="1" applyFont="1" applyBorder="1" applyAlignment="1">
      <alignment horizontal="center"/>
    </xf>
    <xf numFmtId="4" fontId="13" fillId="4" borderId="53" xfId="3" applyNumberFormat="1" applyFont="1" applyFill="1" applyBorder="1" applyAlignment="1">
      <alignment horizontal="center" vertical="center" wrapText="1"/>
    </xf>
    <xf numFmtId="2" fontId="19" fillId="0" borderId="31" xfId="0" applyNumberFormat="1" applyFont="1" applyBorder="1"/>
    <xf numFmtId="4" fontId="13" fillId="4" borderId="40" xfId="3" applyNumberFormat="1" applyFont="1" applyFill="1" applyBorder="1" applyAlignment="1">
      <alignment horizontal="center" vertical="center" wrapText="1"/>
    </xf>
    <xf numFmtId="2" fontId="19" fillId="0" borderId="23" xfId="0" applyNumberFormat="1" applyFont="1" applyBorder="1"/>
    <xf numFmtId="0" fontId="5" fillId="3" borderId="31" xfId="1" applyFont="1" applyFill="1" applyBorder="1" applyAlignment="1">
      <alignment vertical="center"/>
    </xf>
    <xf numFmtId="164" fontId="6" fillId="4" borderId="61" xfId="1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44" fontId="0" fillId="0" borderId="45" xfId="0" applyNumberFormat="1" applyBorder="1" applyAlignment="1">
      <alignment horizontal="center" vertical="center"/>
    </xf>
    <xf numFmtId="0" fontId="0" fillId="6" borderId="1" xfId="0" applyFill="1" applyBorder="1"/>
    <xf numFmtId="0" fontId="22" fillId="6" borderId="1" xfId="0" quotePrefix="1" applyFont="1" applyFill="1" applyBorder="1"/>
    <xf numFmtId="44" fontId="0" fillId="6" borderId="1" xfId="0" applyNumberFormat="1" applyFill="1" applyBorder="1"/>
    <xf numFmtId="0" fontId="0" fillId="0" borderId="0" xfId="0" applyFill="1" applyBorder="1" applyAlignment="1">
      <alignment wrapText="1"/>
    </xf>
    <xf numFmtId="0" fontId="0" fillId="0" borderId="1" xfId="0" applyFont="1" applyBorder="1"/>
    <xf numFmtId="44" fontId="21" fillId="0" borderId="30" xfId="0" applyNumberFormat="1" applyFont="1" applyBorder="1" applyAlignment="1">
      <alignment vertical="center"/>
    </xf>
    <xf numFmtId="0" fontId="21" fillId="0" borderId="29" xfId="0" applyFont="1" applyBorder="1" applyAlignment="1">
      <alignment vertical="center"/>
    </xf>
    <xf numFmtId="44" fontId="0" fillId="0" borderId="13" xfId="0" applyNumberFormat="1" applyBorder="1" applyAlignment="1">
      <alignment vertical="center"/>
    </xf>
    <xf numFmtId="44" fontId="0" fillId="0" borderId="45" xfId="0" applyNumberFormat="1" applyBorder="1" applyAlignment="1">
      <alignment vertical="center"/>
    </xf>
    <xf numFmtId="4" fontId="5" fillId="0" borderId="7" xfId="1" applyNumberFormat="1" applyFont="1" applyBorder="1" applyAlignment="1">
      <alignment horizontal="center"/>
    </xf>
    <xf numFmtId="0" fontId="5" fillId="3" borderId="69" xfId="1" applyFont="1" applyFill="1" applyBorder="1" applyAlignment="1">
      <alignment vertical="center"/>
    </xf>
    <xf numFmtId="0" fontId="1" fillId="10" borderId="4" xfId="2" applyFont="1" applyFill="1" applyBorder="1" applyAlignment="1">
      <alignment horizontal="justify" vertical="center" wrapText="1"/>
    </xf>
    <xf numFmtId="4" fontId="10" fillId="0" borderId="23" xfId="1" applyNumberFormat="1" applyFont="1" applyBorder="1" applyAlignment="1">
      <alignment vertical="center" wrapText="1"/>
    </xf>
    <xf numFmtId="4" fontId="10" fillId="0" borderId="24" xfId="1" applyNumberFormat="1" applyFont="1" applyBorder="1" applyAlignment="1">
      <alignment vertical="center" wrapText="1"/>
    </xf>
    <xf numFmtId="4" fontId="10" fillId="0" borderId="49" xfId="1" applyNumberFormat="1" applyFont="1" applyBorder="1" applyAlignment="1">
      <alignment vertical="center" wrapText="1"/>
    </xf>
    <xf numFmtId="2" fontId="0" fillId="9" borderId="24" xfId="0" applyNumberFormat="1" applyFill="1" applyBorder="1"/>
    <xf numFmtId="4" fontId="5" fillId="0" borderId="7" xfId="1" applyNumberFormat="1" applyFont="1" applyBorder="1" applyAlignment="1">
      <alignment horizontal="center"/>
    </xf>
    <xf numFmtId="4" fontId="5" fillId="0" borderId="7" xfId="1" applyNumberFormat="1" applyFont="1" applyBorder="1" applyAlignment="1">
      <alignment horizontal="center"/>
    </xf>
    <xf numFmtId="164" fontId="6" fillId="15" borderId="27" xfId="1" applyNumberFormat="1" applyFont="1" applyFill="1" applyBorder="1" applyAlignment="1">
      <alignment vertical="center" wrapText="1"/>
    </xf>
    <xf numFmtId="2" fontId="0" fillId="0" borderId="5" xfId="0" applyNumberFormat="1" applyFont="1" applyBorder="1"/>
    <xf numFmtId="2" fontId="0" fillId="6" borderId="5" xfId="0" applyNumberFormat="1" applyFill="1" applyBorder="1"/>
    <xf numFmtId="4" fontId="1" fillId="4" borderId="0" xfId="1" applyNumberFormat="1" applyFill="1" applyBorder="1"/>
    <xf numFmtId="44" fontId="27" fillId="4" borderId="0" xfId="0" applyNumberFormat="1" applyFont="1" applyFill="1" applyBorder="1"/>
    <xf numFmtId="164" fontId="0" fillId="4" borderId="0" xfId="0" applyNumberFormat="1" applyFill="1"/>
    <xf numFmtId="2" fontId="0" fillId="0" borderId="28" xfId="0" applyNumberFormat="1" applyBorder="1"/>
    <xf numFmtId="4" fontId="1" fillId="4" borderId="11" xfId="1" applyNumberFormat="1" applyFont="1" applyFill="1" applyBorder="1"/>
    <xf numFmtId="164" fontId="2" fillId="4" borderId="11" xfId="1" applyNumberFormat="1" applyFont="1" applyFill="1" applyBorder="1" applyAlignment="1">
      <alignment vertical="center" wrapText="1"/>
    </xf>
    <xf numFmtId="0" fontId="5" fillId="3" borderId="5" xfId="1" applyFont="1" applyFill="1" applyBorder="1" applyAlignment="1">
      <alignment vertical="center"/>
    </xf>
    <xf numFmtId="4" fontId="3" fillId="0" borderId="5" xfId="1" applyNumberFormat="1" applyFont="1" applyBorder="1" applyAlignment="1">
      <alignment vertical="center" wrapText="1"/>
    </xf>
    <xf numFmtId="4" fontId="10" fillId="0" borderId="31" xfId="1" applyNumberFormat="1" applyFont="1" applyBorder="1" applyAlignment="1">
      <alignment vertical="center" wrapText="1"/>
    </xf>
    <xf numFmtId="4" fontId="1" fillId="0" borderId="0" xfId="1" applyNumberFormat="1" applyFill="1" applyBorder="1"/>
    <xf numFmtId="4" fontId="21" fillId="0" borderId="0" xfId="0" applyNumberFormat="1" applyFont="1"/>
    <xf numFmtId="43" fontId="0" fillId="6" borderId="40" xfId="0" applyNumberFormat="1" applyFill="1" applyBorder="1"/>
    <xf numFmtId="43" fontId="30" fillId="4" borderId="0" xfId="0" applyNumberFormat="1" applyFont="1" applyFill="1" applyBorder="1" applyAlignment="1">
      <alignment horizontal="center"/>
    </xf>
    <xf numFmtId="164" fontId="8" fillId="9" borderId="11" xfId="1" applyNumberFormat="1" applyFont="1" applyFill="1" applyBorder="1"/>
    <xf numFmtId="164" fontId="18" fillId="9" borderId="11" xfId="0" applyNumberFormat="1" applyFont="1" applyFill="1" applyBorder="1"/>
    <xf numFmtId="164" fontId="2" fillId="9" borderId="11" xfId="1" applyNumberFormat="1" applyFont="1" applyFill="1" applyBorder="1" applyAlignment="1">
      <alignment vertical="center" wrapText="1"/>
    </xf>
    <xf numFmtId="164" fontId="4" fillId="9" borderId="4" xfId="1" applyNumberFormat="1" applyFont="1" applyFill="1" applyBorder="1" applyAlignment="1">
      <alignment vertical="center" wrapText="1"/>
    </xf>
    <xf numFmtId="164" fontId="4" fillId="9" borderId="11" xfId="1" applyNumberFormat="1" applyFont="1" applyFill="1" applyBorder="1" applyAlignment="1">
      <alignment vertical="center" wrapText="1"/>
    </xf>
    <xf numFmtId="164" fontId="6" fillId="9" borderId="27" xfId="1" applyNumberFormat="1" applyFont="1" applyFill="1" applyBorder="1" applyAlignment="1">
      <alignment vertical="center" wrapText="1"/>
    </xf>
    <xf numFmtId="164" fontId="20" fillId="4" borderId="0" xfId="0" applyNumberFormat="1" applyFont="1" applyFill="1" applyBorder="1" applyAlignment="1">
      <alignment horizontal="center"/>
    </xf>
    <xf numFmtId="4" fontId="0" fillId="4" borderId="0" xfId="0" applyNumberFormat="1" applyFill="1"/>
    <xf numFmtId="2" fontId="0" fillId="4" borderId="0" xfId="0" applyNumberFormat="1" applyFill="1"/>
    <xf numFmtId="4" fontId="20" fillId="4" borderId="40" xfId="0" applyNumberFormat="1" applyFont="1" applyFill="1" applyBorder="1" applyAlignment="1">
      <alignment horizontal="center"/>
    </xf>
    <xf numFmtId="2" fontId="0" fillId="0" borderId="6" xfId="0" applyNumberFormat="1" applyBorder="1"/>
    <xf numFmtId="0" fontId="6" fillId="0" borderId="72" xfId="1" applyFont="1" applyBorder="1" applyAlignment="1"/>
    <xf numFmtId="164" fontId="8" fillId="0" borderId="49" xfId="1" applyNumberFormat="1" applyFont="1" applyBorder="1"/>
    <xf numFmtId="164" fontId="6" fillId="0" borderId="49" xfId="1" applyNumberFormat="1" applyFont="1" applyBorder="1"/>
    <xf numFmtId="164" fontId="0" fillId="0" borderId="49" xfId="0" applyNumberFormat="1" applyBorder="1"/>
    <xf numFmtId="164" fontId="1" fillId="0" borderId="49" xfId="1" applyNumberFormat="1" applyFont="1" applyBorder="1"/>
    <xf numFmtId="164" fontId="21" fillId="8" borderId="49" xfId="0" applyNumberFormat="1" applyFont="1" applyFill="1" applyBorder="1"/>
    <xf numFmtId="164" fontId="21" fillId="0" borderId="49" xfId="0" applyNumberFormat="1" applyFont="1" applyBorder="1"/>
    <xf numFmtId="0" fontId="1" fillId="0" borderId="27" xfId="1" applyFont="1" applyBorder="1" applyAlignment="1">
      <alignment vertical="center" wrapText="1"/>
    </xf>
    <xf numFmtId="164" fontId="1" fillId="0" borderId="73" xfId="1" applyNumberFormat="1" applyFont="1" applyBorder="1"/>
    <xf numFmtId="0" fontId="4" fillId="0" borderId="0" xfId="1" applyFont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5" fillId="3" borderId="2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6" fillId="0" borderId="49" xfId="1" applyFont="1" applyBorder="1" applyAlignment="1">
      <alignment horizontal="center"/>
    </xf>
    <xf numFmtId="0" fontId="4" fillId="0" borderId="17" xfId="1" applyFont="1" applyBorder="1" applyAlignment="1">
      <alignment horizontal="center"/>
    </xf>
    <xf numFmtId="0" fontId="4" fillId="0" borderId="18" xfId="1" applyFont="1" applyBorder="1" applyAlignment="1">
      <alignment horizontal="center"/>
    </xf>
    <xf numFmtId="0" fontId="4" fillId="0" borderId="19" xfId="1" applyFont="1" applyBorder="1" applyAlignment="1">
      <alignment horizontal="center"/>
    </xf>
    <xf numFmtId="4" fontId="9" fillId="0" borderId="22" xfId="3" applyNumberFormat="1" applyFont="1" applyBorder="1" applyAlignment="1">
      <alignment horizontal="center" vertical="center" wrapText="1"/>
    </xf>
    <xf numFmtId="4" fontId="9" fillId="0" borderId="9" xfId="3" applyNumberFormat="1" applyFont="1" applyBorder="1" applyAlignment="1">
      <alignment horizontal="center" vertical="center" wrapText="1"/>
    </xf>
    <xf numFmtId="4" fontId="9" fillId="4" borderId="52" xfId="3" applyNumberFormat="1" applyFont="1" applyFill="1" applyBorder="1" applyAlignment="1">
      <alignment horizontal="center" vertical="center" wrapText="1"/>
    </xf>
    <xf numFmtId="4" fontId="9" fillId="4" borderId="34" xfId="3" applyNumberFormat="1" applyFont="1" applyFill="1" applyBorder="1" applyAlignment="1">
      <alignment horizontal="center" vertical="center" wrapText="1"/>
    </xf>
    <xf numFmtId="4" fontId="9" fillId="4" borderId="15" xfId="3" applyNumberFormat="1" applyFont="1" applyFill="1" applyBorder="1" applyAlignment="1">
      <alignment horizontal="center" vertical="center" wrapText="1"/>
    </xf>
    <xf numFmtId="4" fontId="9" fillId="4" borderId="10" xfId="3" applyNumberFormat="1" applyFont="1" applyFill="1" applyBorder="1" applyAlignment="1">
      <alignment horizontal="center" vertical="center" wrapText="1"/>
    </xf>
    <xf numFmtId="4" fontId="0" fillId="0" borderId="41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3" fontId="21" fillId="14" borderId="41" xfId="0" applyNumberFormat="1" applyFont="1" applyFill="1" applyBorder="1" applyAlignment="1">
      <alignment horizontal="right"/>
    </xf>
    <xf numFmtId="43" fontId="21" fillId="14" borderId="42" xfId="0" applyNumberFormat="1" applyFont="1" applyFill="1" applyBorder="1" applyAlignment="1">
      <alignment horizontal="right"/>
    </xf>
    <xf numFmtId="0" fontId="22" fillId="0" borderId="46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3" borderId="41" xfId="0" applyNumberFormat="1" applyFill="1" applyBorder="1" applyAlignment="1">
      <alignment horizontal="center"/>
    </xf>
    <xf numFmtId="4" fontId="0" fillId="3" borderId="43" xfId="0" applyNumberFormat="1" applyFill="1" applyBorder="1" applyAlignment="1">
      <alignment horizontal="center"/>
    </xf>
    <xf numFmtId="4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4" fontId="20" fillId="8" borderId="35" xfId="0" applyNumberFormat="1" applyFont="1" applyFill="1" applyBorder="1" applyAlignment="1">
      <alignment horizontal="center"/>
    </xf>
    <xf numFmtId="4" fontId="20" fillId="8" borderId="36" xfId="0" applyNumberFormat="1" applyFont="1" applyFill="1" applyBorder="1" applyAlignment="1">
      <alignment horizontal="center"/>
    </xf>
    <xf numFmtId="0" fontId="20" fillId="8" borderId="36" xfId="0" applyFont="1" applyFill="1" applyBorder="1" applyAlignment="1">
      <alignment horizontal="center"/>
    </xf>
    <xf numFmtId="0" fontId="20" fillId="8" borderId="37" xfId="0" applyFont="1" applyFill="1" applyBorder="1" applyAlignment="1">
      <alignment horizontal="center"/>
    </xf>
    <xf numFmtId="4" fontId="20" fillId="6" borderId="38" xfId="0" applyNumberFormat="1" applyFont="1" applyFill="1" applyBorder="1" applyAlignment="1">
      <alignment horizontal="center"/>
    </xf>
    <xf numFmtId="0" fontId="20" fillId="6" borderId="55" xfId="0" applyFont="1" applyFill="1" applyBorder="1" applyAlignment="1">
      <alignment horizontal="center"/>
    </xf>
    <xf numFmtId="4" fontId="0" fillId="3" borderId="42" xfId="0" applyNumberFormat="1" applyFill="1" applyBorder="1" applyAlignment="1">
      <alignment horizontal="center"/>
    </xf>
    <xf numFmtId="4" fontId="13" fillId="5" borderId="44" xfId="3" applyNumberFormat="1" applyFont="1" applyFill="1" applyBorder="1" applyAlignment="1">
      <alignment horizontal="center" vertical="center" wrapText="1"/>
    </xf>
    <xf numFmtId="4" fontId="13" fillId="5" borderId="67" xfId="3" applyNumberFormat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/>
    </xf>
    <xf numFmtId="4" fontId="13" fillId="0" borderId="17" xfId="3" applyNumberFormat="1" applyFont="1" applyBorder="1" applyAlignment="1">
      <alignment horizontal="center" vertical="center" wrapText="1"/>
    </xf>
    <xf numFmtId="4" fontId="13" fillId="0" borderId="39" xfId="3" applyNumberFormat="1" applyFont="1" applyBorder="1" applyAlignment="1">
      <alignment horizontal="center" vertical="center" wrapText="1"/>
    </xf>
    <xf numFmtId="4" fontId="13" fillId="4" borderId="17" xfId="3" applyNumberFormat="1" applyFont="1" applyFill="1" applyBorder="1" applyAlignment="1">
      <alignment horizontal="center" vertical="center" wrapText="1"/>
    </xf>
    <xf numFmtId="4" fontId="13" fillId="4" borderId="39" xfId="3" applyNumberFormat="1" applyFont="1" applyFill="1" applyBorder="1" applyAlignment="1">
      <alignment horizontal="center" vertical="center" wrapText="1"/>
    </xf>
    <xf numFmtId="4" fontId="13" fillId="4" borderId="18" xfId="3" applyNumberFormat="1" applyFont="1" applyFill="1" applyBorder="1" applyAlignment="1">
      <alignment horizontal="center" vertical="center" wrapText="1"/>
    </xf>
    <xf numFmtId="4" fontId="9" fillId="12" borderId="71" xfId="1" applyNumberFormat="1" applyFont="1" applyFill="1" applyBorder="1" applyAlignment="1">
      <alignment horizontal="center" vertical="center" wrapText="1"/>
    </xf>
    <xf numFmtId="4" fontId="9" fillId="12" borderId="12" xfId="1" applyNumberFormat="1" applyFont="1" applyFill="1" applyBorder="1" applyAlignment="1">
      <alignment horizontal="center" vertical="center" wrapText="1"/>
    </xf>
    <xf numFmtId="4" fontId="9" fillId="10" borderId="54" xfId="1" applyNumberFormat="1" applyFont="1" applyFill="1" applyBorder="1" applyAlignment="1">
      <alignment horizontal="center" vertical="center" wrapText="1"/>
    </xf>
    <xf numFmtId="4" fontId="9" fillId="10" borderId="1" xfId="1" applyNumberFormat="1" applyFont="1" applyFill="1" applyBorder="1" applyAlignment="1">
      <alignment horizontal="center" vertical="center" wrapText="1"/>
    </xf>
    <xf numFmtId="4" fontId="9" fillId="13" borderId="56" xfId="1" applyNumberFormat="1" applyFont="1" applyFill="1" applyBorder="1" applyAlignment="1">
      <alignment horizontal="center" vertical="center" wrapText="1"/>
    </xf>
    <xf numFmtId="4" fontId="9" fillId="13" borderId="4" xfId="1" applyNumberFormat="1" applyFont="1" applyFill="1" applyBorder="1" applyAlignment="1">
      <alignment horizontal="center" vertical="center" wrapText="1"/>
    </xf>
    <xf numFmtId="4" fontId="13" fillId="6" borderId="17" xfId="3" applyNumberFormat="1" applyFont="1" applyFill="1" applyBorder="1" applyAlignment="1">
      <alignment horizontal="center" vertical="center" wrapText="1"/>
    </xf>
    <xf numFmtId="4" fontId="13" fillId="6" borderId="39" xfId="3" applyNumberFormat="1" applyFont="1" applyFill="1" applyBorder="1" applyAlignment="1">
      <alignment horizontal="center" vertical="center" wrapText="1"/>
    </xf>
    <xf numFmtId="4" fontId="13" fillId="4" borderId="41" xfId="3" applyNumberFormat="1" applyFont="1" applyFill="1" applyBorder="1" applyAlignment="1">
      <alignment horizontal="center" vertical="center" wrapText="1"/>
    </xf>
    <xf numFmtId="4" fontId="13" fillId="4" borderId="43" xfId="3" applyNumberFormat="1" applyFont="1" applyFill="1" applyBorder="1" applyAlignment="1">
      <alignment horizontal="center" vertical="center" wrapText="1"/>
    </xf>
    <xf numFmtId="4" fontId="5" fillId="0" borderId="28" xfId="1" applyNumberFormat="1" applyFont="1" applyBorder="1" applyAlignment="1">
      <alignment horizontal="center" wrapText="1"/>
    </xf>
    <xf numFmtId="4" fontId="5" fillId="0" borderId="7" xfId="1" applyNumberFormat="1" applyFont="1" applyBorder="1" applyAlignment="1">
      <alignment horizontal="center" wrapText="1"/>
    </xf>
    <xf numFmtId="4" fontId="5" fillId="0" borderId="33" xfId="1" applyNumberFormat="1" applyFont="1" applyBorder="1" applyAlignment="1">
      <alignment horizontal="center" wrapText="1"/>
    </xf>
    <xf numFmtId="4" fontId="5" fillId="0" borderId="28" xfId="1" applyNumberFormat="1" applyFont="1" applyBorder="1" applyAlignment="1">
      <alignment horizontal="center"/>
    </xf>
    <xf numFmtId="4" fontId="5" fillId="0" borderId="7" xfId="1" applyNumberFormat="1" applyFont="1" applyBorder="1" applyAlignment="1">
      <alignment horizontal="center"/>
    </xf>
    <xf numFmtId="4" fontId="5" fillId="0" borderId="33" xfId="1" applyNumberFormat="1" applyFont="1" applyBorder="1" applyAlignment="1">
      <alignment horizontal="center"/>
    </xf>
    <xf numFmtId="4" fontId="13" fillId="4" borderId="46" xfId="3" applyNumberFormat="1" applyFont="1" applyFill="1" applyBorder="1" applyAlignment="1">
      <alignment horizontal="center" vertical="center" wrapText="1"/>
    </xf>
    <xf numFmtId="4" fontId="13" fillId="4" borderId="53" xfId="3" applyNumberFormat="1" applyFont="1" applyFill="1" applyBorder="1" applyAlignment="1">
      <alignment horizontal="center" vertical="center" wrapText="1"/>
    </xf>
    <xf numFmtId="4" fontId="9" fillId="0" borderId="21" xfId="3" applyNumberFormat="1" applyFont="1" applyBorder="1" applyAlignment="1">
      <alignment horizontal="center" vertical="center" wrapText="1"/>
    </xf>
    <xf numFmtId="4" fontId="9" fillId="0" borderId="16" xfId="3" applyNumberFormat="1" applyFont="1" applyBorder="1" applyAlignment="1">
      <alignment horizontal="center" vertical="center" wrapText="1"/>
    </xf>
    <xf numFmtId="4" fontId="9" fillId="0" borderId="8" xfId="3" applyNumberFormat="1" applyFont="1" applyBorder="1" applyAlignment="1">
      <alignment horizontal="center" vertical="center" wrapText="1"/>
    </xf>
    <xf numFmtId="4" fontId="9" fillId="0" borderId="11" xfId="3" applyNumberFormat="1" applyFont="1" applyBorder="1" applyAlignment="1">
      <alignment horizontal="center" vertical="center" wrapText="1"/>
    </xf>
    <xf numFmtId="164" fontId="9" fillId="0" borderId="18" xfId="4" applyNumberFormat="1" applyFont="1" applyBorder="1" applyAlignment="1">
      <alignment horizontal="center" vertical="center" wrapText="1"/>
    </xf>
    <xf numFmtId="164" fontId="9" fillId="0" borderId="5" xfId="4" applyNumberFormat="1" applyFont="1" applyBorder="1" applyAlignment="1">
      <alignment horizontal="center" vertical="center" wrapText="1"/>
    </xf>
    <xf numFmtId="4" fontId="9" fillId="12" borderId="62" xfId="1" applyNumberFormat="1" applyFont="1" applyFill="1" applyBorder="1" applyAlignment="1">
      <alignment horizontal="center" vertical="center" wrapText="1"/>
    </xf>
    <xf numFmtId="4" fontId="9" fillId="12" borderId="6" xfId="1" applyNumberFormat="1" applyFont="1" applyFill="1" applyBorder="1" applyAlignment="1">
      <alignment horizontal="center" vertical="center" wrapText="1"/>
    </xf>
    <xf numFmtId="4" fontId="13" fillId="0" borderId="18" xfId="3" applyNumberFormat="1" applyFont="1" applyBorder="1" applyAlignment="1">
      <alignment horizontal="center" vertical="center" wrapText="1"/>
    </xf>
    <xf numFmtId="4" fontId="5" fillId="0" borderId="27" xfId="1" applyNumberFormat="1" applyFont="1" applyBorder="1" applyAlignment="1">
      <alignment horizontal="center"/>
    </xf>
    <xf numFmtId="4" fontId="5" fillId="0" borderId="61" xfId="1" applyNumberFormat="1" applyFont="1" applyBorder="1" applyAlignment="1">
      <alignment horizontal="center"/>
    </xf>
    <xf numFmtId="4" fontId="5" fillId="0" borderId="68" xfId="1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4" fillId="11" borderId="41" xfId="0" applyFont="1" applyFill="1" applyBorder="1" applyAlignment="1">
      <alignment horizontal="center"/>
    </xf>
    <xf numFmtId="0" fontId="24" fillId="11" borderId="42" xfId="0" applyFont="1" applyFill="1" applyBorder="1" applyAlignment="1">
      <alignment horizontal="center"/>
    </xf>
    <xf numFmtId="0" fontId="24" fillId="11" borderId="43" xfId="0" applyFont="1" applyFill="1" applyBorder="1" applyAlignment="1">
      <alignment horizontal="center"/>
    </xf>
    <xf numFmtId="0" fontId="25" fillId="0" borderId="0" xfId="0" applyFont="1" applyAlignment="1">
      <alignment horizontal="right" wrapText="1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8" borderId="28" xfId="0" applyFill="1" applyBorder="1" applyAlignment="1">
      <alignment horizontal="left" wrapText="1"/>
    </xf>
    <xf numFmtId="0" fontId="0" fillId="8" borderId="7" xfId="0" applyFill="1" applyBorder="1" applyAlignment="1">
      <alignment horizontal="left" wrapText="1"/>
    </xf>
    <xf numFmtId="0" fontId="0" fillId="8" borderId="33" xfId="0" applyFill="1" applyBorder="1" applyAlignment="1">
      <alignment horizontal="left" wrapText="1"/>
    </xf>
    <xf numFmtId="0" fontId="0" fillId="8" borderId="29" xfId="0" applyFill="1" applyBorder="1" applyAlignment="1">
      <alignment horizontal="left" wrapText="1"/>
    </xf>
    <xf numFmtId="0" fontId="0" fillId="8" borderId="10" xfId="0" applyFill="1" applyBorder="1" applyAlignment="1">
      <alignment horizontal="left" wrapText="1"/>
    </xf>
    <xf numFmtId="0" fontId="0" fillId="8" borderId="9" xfId="0" applyFill="1" applyBorder="1" applyAlignment="1">
      <alignment horizontal="left" wrapText="1"/>
    </xf>
    <xf numFmtId="44" fontId="21" fillId="0" borderId="30" xfId="0" applyNumberFormat="1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44" fontId="0" fillId="0" borderId="13" xfId="0" applyNumberFormat="1" applyBorder="1" applyAlignment="1">
      <alignment horizontal="center" vertical="center"/>
    </xf>
    <xf numFmtId="44" fontId="0" fillId="0" borderId="45" xfId="0" applyNumberFormat="1" applyBorder="1" applyAlignment="1">
      <alignment horizontal="center" vertical="center"/>
    </xf>
  </cellXfs>
  <cellStyles count="5">
    <cellStyle name="Euro" xfId="3"/>
    <cellStyle name="Normale" xfId="0" builtinId="0"/>
    <cellStyle name="Normale_avanzo amm.ne 2003" xfId="2"/>
    <cellStyle name="Normale_programma annuale mod A" xfId="1"/>
    <cellStyle name="Normale_utilizzo entrate" xfId="4"/>
  </cellStyles>
  <dxfs count="0"/>
  <tableStyles count="0" defaultTableStyle="TableStyleMedium9" defaultPivotStyle="PivotStyleLight16"/>
  <colors>
    <mruColors>
      <color rgb="FFFFFF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14</xdr:row>
      <xdr:rowOff>28575</xdr:rowOff>
    </xdr:from>
    <xdr:to>
      <xdr:col>4</xdr:col>
      <xdr:colOff>266701</xdr:colOff>
      <xdr:row>15</xdr:row>
      <xdr:rowOff>180975</xdr:rowOff>
    </xdr:to>
    <xdr:sp macro="" textlink="">
      <xdr:nvSpPr>
        <xdr:cNvPr id="2" name="Parentesi graffa chiusa 1"/>
        <xdr:cNvSpPr/>
      </xdr:nvSpPr>
      <xdr:spPr>
        <a:xfrm>
          <a:off x="4838700" y="4105275"/>
          <a:ext cx="257176" cy="3429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3</xdr:col>
      <xdr:colOff>1209675</xdr:colOff>
      <xdr:row>17</xdr:row>
      <xdr:rowOff>142875</xdr:rowOff>
    </xdr:from>
    <xdr:to>
      <xdr:col>4</xdr:col>
      <xdr:colOff>276225</xdr:colOff>
      <xdr:row>19</xdr:row>
      <xdr:rowOff>180975</xdr:rowOff>
    </xdr:to>
    <xdr:sp macro="" textlink="">
      <xdr:nvSpPr>
        <xdr:cNvPr id="3" name="Parentesi graffa chiusa 2"/>
        <xdr:cNvSpPr/>
      </xdr:nvSpPr>
      <xdr:spPr>
        <a:xfrm>
          <a:off x="4819650" y="4791075"/>
          <a:ext cx="285750" cy="6096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4</xdr:col>
      <xdr:colOff>914400</xdr:colOff>
      <xdr:row>20</xdr:row>
      <xdr:rowOff>152400</xdr:rowOff>
    </xdr:from>
    <xdr:to>
      <xdr:col>5</xdr:col>
      <xdr:colOff>142875</xdr:colOff>
      <xdr:row>21</xdr:row>
      <xdr:rowOff>85725</xdr:rowOff>
    </xdr:to>
    <xdr:cxnSp macro="">
      <xdr:nvCxnSpPr>
        <xdr:cNvPr id="5" name="Connettore 2 4"/>
        <xdr:cNvCxnSpPr/>
      </xdr:nvCxnSpPr>
      <xdr:spPr>
        <a:xfrm>
          <a:off x="5133975" y="4610100"/>
          <a:ext cx="219075" cy="123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zoomScale="85" zoomScaleNormal="85" workbookViewId="0">
      <pane xSplit="10" ySplit="4" topLeftCell="K5" activePane="bottomRight" state="frozen"/>
      <selection pane="topRight" activeCell="Q1" sqref="Q1"/>
      <selection pane="bottomLeft" activeCell="A5" sqref="A5"/>
      <selection pane="bottomRight" activeCell="N16" sqref="N16"/>
    </sheetView>
  </sheetViews>
  <sheetFormatPr defaultColWidth="14.7109375" defaultRowHeight="15"/>
  <cols>
    <col min="1" max="3" width="4.5703125" style="5" customWidth="1"/>
    <col min="4" max="4" width="53.42578125" customWidth="1"/>
    <col min="5" max="5" width="14.7109375" customWidth="1"/>
    <col min="6" max="8" width="14.7109375" hidden="1" customWidth="1"/>
    <col min="9" max="10" width="14.7109375" style="44" hidden="1" customWidth="1"/>
  </cols>
  <sheetData>
    <row r="1" spans="1:10" s="9" customFormat="1" ht="16.5" thickBot="1">
      <c r="A1" s="349" t="s">
        <v>89</v>
      </c>
      <c r="B1" s="349"/>
      <c r="C1" s="349"/>
      <c r="D1" s="349"/>
      <c r="E1" s="7"/>
      <c r="F1" s="8"/>
      <c r="G1" s="8"/>
      <c r="H1" s="8"/>
      <c r="I1" s="40"/>
      <c r="J1" s="40"/>
    </row>
    <row r="2" spans="1:10" s="16" customFormat="1" ht="15.75" customHeight="1" thickTop="1" thickBot="1">
      <c r="A2" s="10"/>
      <c r="B2" s="10"/>
      <c r="C2" s="10"/>
      <c r="D2" s="11" t="s">
        <v>24</v>
      </c>
      <c r="E2" s="12"/>
      <c r="F2" s="13"/>
      <c r="G2" s="14"/>
      <c r="H2" s="14"/>
      <c r="I2" s="41"/>
      <c r="J2" s="41"/>
    </row>
    <row r="3" spans="1:10" s="16" customFormat="1" ht="63.75" customHeight="1">
      <c r="A3" s="357" t="s">
        <v>185</v>
      </c>
      <c r="B3" s="358"/>
      <c r="C3" s="358"/>
      <c r="D3" s="359"/>
      <c r="E3" s="340"/>
      <c r="F3" s="360" t="s">
        <v>56</v>
      </c>
      <c r="G3" s="360" t="s">
        <v>35</v>
      </c>
      <c r="H3" s="360" t="s">
        <v>79</v>
      </c>
      <c r="I3" s="362" t="s">
        <v>80</v>
      </c>
      <c r="J3" s="364" t="s">
        <v>82</v>
      </c>
    </row>
    <row r="4" spans="1:10" s="18" customFormat="1" ht="36" customHeight="1">
      <c r="A4" s="353" t="s">
        <v>31</v>
      </c>
      <c r="B4" s="354"/>
      <c r="C4" s="355"/>
      <c r="D4" s="17"/>
      <c r="E4" s="356" t="s">
        <v>33</v>
      </c>
      <c r="F4" s="361"/>
      <c r="G4" s="361"/>
      <c r="H4" s="361"/>
      <c r="I4" s="363"/>
      <c r="J4" s="365"/>
    </row>
    <row r="5" spans="1:10" s="18" customFormat="1">
      <c r="A5" s="69"/>
      <c r="B5" s="19"/>
      <c r="C5" s="19"/>
      <c r="D5" s="17"/>
      <c r="E5" s="356"/>
      <c r="F5" s="20"/>
      <c r="G5" s="20"/>
      <c r="H5" s="20"/>
      <c r="I5" s="167"/>
      <c r="J5" s="42"/>
    </row>
    <row r="6" spans="1:10">
      <c r="A6" s="70" t="s">
        <v>0</v>
      </c>
      <c r="B6" s="2" t="s">
        <v>1</v>
      </c>
      <c r="C6" s="2"/>
      <c r="D6" s="45" t="s">
        <v>2</v>
      </c>
      <c r="E6" s="341">
        <f t="shared" ref="E6:J6" si="0">+E7+E11</f>
        <v>98792.450000000012</v>
      </c>
      <c r="F6" s="117">
        <f t="shared" si="0"/>
        <v>0</v>
      </c>
      <c r="G6" s="59">
        <f t="shared" si="0"/>
        <v>0</v>
      </c>
      <c r="H6" s="59">
        <f t="shared" si="0"/>
        <v>0</v>
      </c>
      <c r="I6" s="59">
        <f t="shared" si="0"/>
        <v>0</v>
      </c>
      <c r="J6" s="59">
        <f t="shared" si="0"/>
        <v>0</v>
      </c>
    </row>
    <row r="7" spans="1:10" s="29" customFormat="1">
      <c r="A7" s="70" t="s">
        <v>1</v>
      </c>
      <c r="B7" s="1" t="s">
        <v>0</v>
      </c>
      <c r="C7" s="1"/>
      <c r="D7" s="45" t="s">
        <v>3</v>
      </c>
      <c r="E7" s="342">
        <f t="shared" ref="E7" si="1">SUM(E8:E9)</f>
        <v>38410.740000000005</v>
      </c>
      <c r="F7" s="225">
        <f t="shared" ref="F7:J7" si="2">SUM(F8:F9)</f>
        <v>0</v>
      </c>
      <c r="G7" s="60">
        <f t="shared" si="2"/>
        <v>0</v>
      </c>
      <c r="H7" s="60">
        <f t="shared" si="2"/>
        <v>0</v>
      </c>
      <c r="I7" s="60">
        <f t="shared" si="2"/>
        <v>0</v>
      </c>
      <c r="J7" s="60">
        <f t="shared" si="2"/>
        <v>0</v>
      </c>
    </row>
    <row r="8" spans="1:10" ht="15" customHeight="1">
      <c r="A8" s="71"/>
      <c r="B8" s="3"/>
      <c r="C8" s="3" t="s">
        <v>0</v>
      </c>
      <c r="D8" s="46" t="s">
        <v>100</v>
      </c>
      <c r="E8" s="343">
        <f>24223.33+13903.67+30+0.01+253.73</f>
        <v>38410.740000000005</v>
      </c>
      <c r="F8" s="339"/>
      <c r="G8" s="24"/>
      <c r="H8" s="24"/>
      <c r="I8" s="35"/>
      <c r="J8" s="35"/>
    </row>
    <row r="9" spans="1:10" ht="15" customHeight="1">
      <c r="A9" s="71"/>
      <c r="B9" s="3"/>
      <c r="C9" s="3"/>
      <c r="D9" s="47"/>
      <c r="E9" s="343"/>
      <c r="F9" s="339"/>
      <c r="G9" s="24"/>
      <c r="H9" s="24"/>
      <c r="I9" s="35"/>
      <c r="J9" s="35"/>
    </row>
    <row r="10" spans="1:10" ht="15" customHeight="1">
      <c r="A10" s="71"/>
      <c r="B10" s="3"/>
      <c r="C10" s="3"/>
      <c r="D10" s="47"/>
      <c r="E10" s="343"/>
      <c r="F10" s="33"/>
      <c r="G10" s="25"/>
      <c r="H10" s="25"/>
      <c r="I10" s="35"/>
      <c r="J10" s="35"/>
    </row>
    <row r="11" spans="1:10" s="29" customFormat="1" ht="15" customHeight="1">
      <c r="A11" s="70"/>
      <c r="B11" s="1" t="s">
        <v>4</v>
      </c>
      <c r="C11" s="1"/>
      <c r="D11" s="45" t="s">
        <v>5</v>
      </c>
      <c r="E11" s="341">
        <f>SUM(E12:E32)</f>
        <v>60381.710000000006</v>
      </c>
      <c r="F11" s="117">
        <f t="shared" ref="F11:J11" si="3">SUM(F12:F32)</f>
        <v>0</v>
      </c>
      <c r="G11" s="59">
        <f t="shared" si="3"/>
        <v>0</v>
      </c>
      <c r="H11" s="59">
        <f t="shared" si="3"/>
        <v>0</v>
      </c>
      <c r="I11" s="59">
        <f t="shared" si="3"/>
        <v>0</v>
      </c>
      <c r="J11" s="59">
        <f t="shared" si="3"/>
        <v>0</v>
      </c>
    </row>
    <row r="12" spans="1:10" ht="15" customHeight="1">
      <c r="A12" s="71"/>
      <c r="B12" s="3"/>
      <c r="C12" s="3" t="s">
        <v>0</v>
      </c>
      <c r="D12" s="48" t="s">
        <v>101</v>
      </c>
      <c r="E12" s="344">
        <v>15063.62</v>
      </c>
      <c r="F12" s="339"/>
      <c r="G12" s="24"/>
      <c r="H12" s="24"/>
      <c r="I12" s="35"/>
      <c r="J12" s="35"/>
    </row>
    <row r="13" spans="1:10" ht="15" customHeight="1">
      <c r="A13" s="71"/>
      <c r="B13" s="3"/>
      <c r="C13" s="3" t="s">
        <v>4</v>
      </c>
      <c r="D13" s="48" t="s">
        <v>105</v>
      </c>
      <c r="E13" s="343">
        <v>1896.01</v>
      </c>
      <c r="F13" s="339"/>
      <c r="G13" s="24"/>
      <c r="H13" s="24"/>
      <c r="I13" s="35"/>
      <c r="J13" s="35"/>
    </row>
    <row r="14" spans="1:10" ht="15" customHeight="1">
      <c r="A14" s="71"/>
      <c r="B14" s="3"/>
      <c r="C14" s="3" t="s">
        <v>10</v>
      </c>
      <c r="D14" s="48" t="s">
        <v>102</v>
      </c>
      <c r="E14" s="343">
        <v>2338.87</v>
      </c>
      <c r="F14" s="339"/>
      <c r="G14" s="24"/>
      <c r="H14" s="24"/>
      <c r="I14" s="35"/>
      <c r="J14" s="35"/>
    </row>
    <row r="15" spans="1:10" ht="15" customHeight="1">
      <c r="A15" s="71"/>
      <c r="B15" s="3"/>
      <c r="C15" s="3" t="s">
        <v>8</v>
      </c>
      <c r="D15" s="48" t="s">
        <v>103</v>
      </c>
      <c r="E15" s="343">
        <v>2300</v>
      </c>
      <c r="F15" s="339"/>
      <c r="G15" s="24"/>
      <c r="H15" s="24"/>
      <c r="I15" s="35"/>
      <c r="J15" s="35"/>
    </row>
    <row r="16" spans="1:10" ht="15" customHeight="1">
      <c r="A16" s="71"/>
      <c r="B16" s="3"/>
      <c r="C16" s="3" t="s">
        <v>15</v>
      </c>
      <c r="D16" s="48" t="s">
        <v>104</v>
      </c>
      <c r="E16" s="343">
        <v>2132.5100000000002</v>
      </c>
      <c r="F16" s="339"/>
      <c r="G16" s="24"/>
      <c r="H16" s="24"/>
      <c r="I16" s="35"/>
      <c r="J16" s="35"/>
    </row>
    <row r="17" spans="1:10" ht="15" customHeight="1">
      <c r="A17" s="71"/>
      <c r="B17" s="3"/>
      <c r="C17" s="3" t="s">
        <v>14</v>
      </c>
      <c r="D17" s="48" t="s">
        <v>106</v>
      </c>
      <c r="E17" s="343">
        <f>66.5+29.4</f>
        <v>95.9</v>
      </c>
      <c r="F17" s="339"/>
      <c r="G17" s="24"/>
      <c r="H17" s="24"/>
      <c r="I17" s="35"/>
      <c r="J17" s="35"/>
    </row>
    <row r="18" spans="1:10" ht="15" customHeight="1">
      <c r="A18" s="71"/>
      <c r="B18" s="3"/>
      <c r="C18" s="3" t="s">
        <v>18</v>
      </c>
      <c r="D18" s="48" t="s">
        <v>107</v>
      </c>
      <c r="E18" s="343">
        <f>123.5+23</f>
        <v>146.5</v>
      </c>
      <c r="F18" s="339"/>
      <c r="G18" s="24"/>
      <c r="H18" s="24"/>
      <c r="I18" s="35"/>
      <c r="J18" s="35"/>
    </row>
    <row r="19" spans="1:10" ht="15" customHeight="1">
      <c r="A19" s="71"/>
      <c r="B19" s="3"/>
      <c r="C19" s="3" t="s">
        <v>21</v>
      </c>
      <c r="D19" s="48" t="s">
        <v>108</v>
      </c>
      <c r="E19" s="343">
        <f>1000+1000</f>
        <v>2000</v>
      </c>
      <c r="F19" s="339"/>
      <c r="G19" s="24"/>
      <c r="H19" s="24"/>
      <c r="I19" s="35"/>
      <c r="J19" s="35"/>
    </row>
    <row r="20" spans="1:10" ht="15" customHeight="1">
      <c r="A20" s="71"/>
      <c r="B20" s="3"/>
      <c r="C20" s="3" t="s">
        <v>118</v>
      </c>
      <c r="D20" s="267" t="s">
        <v>109</v>
      </c>
      <c r="E20" s="345">
        <v>1154.6500000000001</v>
      </c>
      <c r="F20" s="339"/>
      <c r="G20" s="24"/>
      <c r="H20" s="24"/>
      <c r="I20" s="35"/>
      <c r="J20" s="35"/>
    </row>
    <row r="21" spans="1:10" ht="15" customHeight="1">
      <c r="A21" s="71"/>
      <c r="B21" s="3"/>
      <c r="C21" s="3" t="s">
        <v>57</v>
      </c>
      <c r="D21" s="76" t="s">
        <v>110</v>
      </c>
      <c r="E21" s="346">
        <f>595.94-528</f>
        <v>67.940000000000055</v>
      </c>
      <c r="F21" s="339"/>
      <c r="G21" s="24"/>
      <c r="H21" s="24"/>
      <c r="I21" s="35"/>
      <c r="J21" s="35"/>
    </row>
    <row r="22" spans="1:10" ht="15" customHeight="1">
      <c r="A22" s="71"/>
      <c r="B22" s="3"/>
      <c r="C22" s="3" t="s">
        <v>50</v>
      </c>
      <c r="D22" s="76" t="s">
        <v>111</v>
      </c>
      <c r="E22" s="346">
        <v>15323.33</v>
      </c>
      <c r="F22" s="339"/>
      <c r="G22" s="24"/>
      <c r="H22" s="24"/>
      <c r="I22" s="35"/>
      <c r="J22" s="35"/>
    </row>
    <row r="23" spans="1:10" ht="15" customHeight="1">
      <c r="A23" s="71"/>
      <c r="B23" s="3"/>
      <c r="C23" s="3" t="s">
        <v>52</v>
      </c>
      <c r="D23" s="76" t="s">
        <v>120</v>
      </c>
      <c r="E23" s="346">
        <f>137.6+104.81</f>
        <v>242.41</v>
      </c>
      <c r="F23" s="339"/>
      <c r="G23" s="24"/>
      <c r="H23" s="24"/>
      <c r="I23" s="35"/>
      <c r="J23" s="35"/>
    </row>
    <row r="24" spans="1:10" ht="15" customHeight="1">
      <c r="A24" s="71"/>
      <c r="B24" s="3"/>
      <c r="C24" s="3" t="s">
        <v>53</v>
      </c>
      <c r="D24" s="76" t="s">
        <v>119</v>
      </c>
      <c r="E24" s="346">
        <v>20</v>
      </c>
      <c r="F24" s="339"/>
      <c r="G24" s="24"/>
      <c r="H24" s="24"/>
      <c r="I24" s="35"/>
      <c r="J24" s="35"/>
    </row>
    <row r="25" spans="1:10" ht="15" customHeight="1">
      <c r="A25" s="71"/>
      <c r="B25" s="3"/>
      <c r="C25" s="3" t="s">
        <v>170</v>
      </c>
      <c r="D25" s="49" t="s">
        <v>171</v>
      </c>
      <c r="E25" s="344">
        <v>1600</v>
      </c>
      <c r="F25" s="339"/>
      <c r="G25" s="24"/>
      <c r="H25" s="24"/>
      <c r="I25" s="35"/>
      <c r="J25" s="35"/>
    </row>
    <row r="26" spans="1:10" ht="15" customHeight="1">
      <c r="A26" s="71"/>
      <c r="B26" s="3"/>
      <c r="C26" s="3" t="s">
        <v>172</v>
      </c>
      <c r="D26" s="49" t="s">
        <v>173</v>
      </c>
      <c r="E26" s="344">
        <v>800</v>
      </c>
      <c r="F26" s="33"/>
      <c r="G26" s="25"/>
      <c r="H26" s="25"/>
      <c r="I26" s="35"/>
      <c r="J26" s="35"/>
    </row>
    <row r="27" spans="1:10" ht="15" customHeight="1">
      <c r="A27" s="71"/>
      <c r="B27" s="3"/>
      <c r="C27" s="3" t="s">
        <v>174</v>
      </c>
      <c r="D27" s="49" t="s">
        <v>175</v>
      </c>
      <c r="E27" s="344">
        <v>9432.76</v>
      </c>
      <c r="F27" s="33"/>
      <c r="G27" s="25"/>
      <c r="H27" s="25"/>
      <c r="I27" s="35"/>
      <c r="J27" s="35"/>
    </row>
    <row r="28" spans="1:10" ht="15" customHeight="1">
      <c r="A28" s="71"/>
      <c r="B28" s="3"/>
      <c r="C28" s="3" t="s">
        <v>176</v>
      </c>
      <c r="D28" s="49" t="s">
        <v>179</v>
      </c>
      <c r="E28" s="344">
        <v>4000</v>
      </c>
      <c r="F28" s="33"/>
      <c r="G28" s="25"/>
      <c r="H28" s="25"/>
      <c r="I28" s="35"/>
      <c r="J28" s="35"/>
    </row>
    <row r="29" spans="1:10" ht="15" customHeight="1">
      <c r="A29" s="71"/>
      <c r="B29" s="3"/>
      <c r="C29" s="3" t="s">
        <v>177</v>
      </c>
      <c r="D29" s="49" t="s">
        <v>180</v>
      </c>
      <c r="E29" s="344">
        <v>1089</v>
      </c>
      <c r="F29" s="33"/>
      <c r="G29" s="25"/>
      <c r="H29" s="25"/>
      <c r="I29" s="35"/>
      <c r="J29" s="35"/>
    </row>
    <row r="30" spans="1:10" ht="15" customHeight="1">
      <c r="A30" s="71"/>
      <c r="B30" s="3"/>
      <c r="C30" s="3" t="s">
        <v>178</v>
      </c>
      <c r="D30" s="49" t="s">
        <v>181</v>
      </c>
      <c r="E30" s="344">
        <v>178.21</v>
      </c>
      <c r="F30" s="33"/>
      <c r="G30" s="25"/>
      <c r="H30" s="25"/>
      <c r="I30" s="35"/>
      <c r="J30" s="35"/>
    </row>
    <row r="31" spans="1:10" ht="15" customHeight="1">
      <c r="A31" s="71"/>
      <c r="B31" s="3"/>
      <c r="C31" s="3" t="s">
        <v>182</v>
      </c>
      <c r="D31" s="49" t="s">
        <v>184</v>
      </c>
      <c r="E31" s="344">
        <v>500</v>
      </c>
      <c r="F31" s="33"/>
      <c r="G31" s="25"/>
      <c r="H31" s="25"/>
      <c r="I31" s="35"/>
      <c r="J31" s="35"/>
    </row>
    <row r="32" spans="1:10" ht="15" customHeight="1">
      <c r="A32" s="71"/>
      <c r="B32" s="3"/>
      <c r="C32" s="3" t="s">
        <v>183</v>
      </c>
      <c r="D32" s="49"/>
      <c r="E32" s="344"/>
      <c r="F32" s="33"/>
      <c r="G32" s="25"/>
      <c r="H32" s="25"/>
      <c r="I32" s="35"/>
      <c r="J32" s="35"/>
    </row>
    <row r="33" spans="1:10" ht="15" customHeight="1" thickBot="1">
      <c r="A33" s="72"/>
      <c r="B33" s="73"/>
      <c r="C33" s="73"/>
      <c r="D33" s="347"/>
      <c r="E33" s="348"/>
      <c r="F33" s="33"/>
      <c r="G33" s="25"/>
      <c r="H33" s="25"/>
      <c r="I33" s="35"/>
      <c r="J33" s="35"/>
    </row>
    <row r="34" spans="1:10">
      <c r="F34" s="169"/>
      <c r="G34" s="66"/>
      <c r="H34" s="66">
        <v>30</v>
      </c>
      <c r="I34" s="170"/>
      <c r="J34" s="171"/>
    </row>
    <row r="35" spans="1:10" ht="15.75" thickBot="1">
      <c r="F35" s="169"/>
      <c r="G35" s="66"/>
      <c r="H35" s="66">
        <f>SUM(H34:H34)</f>
        <v>30</v>
      </c>
      <c r="I35" s="170"/>
      <c r="J35" s="171"/>
    </row>
    <row r="36" spans="1:10" ht="15.75" thickBot="1">
      <c r="F36" s="350" t="e">
        <f>+#REF!+#REF!+H35+#REF!+#REF!</f>
        <v>#REF!</v>
      </c>
      <c r="G36" s="351"/>
      <c r="H36" s="351"/>
      <c r="I36" s="351"/>
      <c r="J36" s="352"/>
    </row>
  </sheetData>
  <mergeCells count="10">
    <mergeCell ref="A1:D1"/>
    <mergeCell ref="F36:J36"/>
    <mergeCell ref="A4:C4"/>
    <mergeCell ref="E4:E5"/>
    <mergeCell ref="A3:D3"/>
    <mergeCell ref="F3:F4"/>
    <mergeCell ref="G3:G4"/>
    <mergeCell ref="H3:H4"/>
    <mergeCell ref="I3:I4"/>
    <mergeCell ref="J3:J4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5"/>
  <sheetViews>
    <sheetView workbookViewId="0">
      <selection activeCell="E29" sqref="E29"/>
    </sheetView>
  </sheetViews>
  <sheetFormatPr defaultRowHeight="15"/>
  <cols>
    <col min="1" max="1" width="31.140625" customWidth="1"/>
    <col min="2" max="2" width="6.85546875" customWidth="1"/>
    <col min="3" max="3" width="12.7109375" customWidth="1"/>
    <col min="4" max="4" width="12.5703125" customWidth="1"/>
    <col min="5" max="5" width="14.85546875" customWidth="1"/>
    <col min="7" max="7" width="11" bestFit="1" customWidth="1"/>
  </cols>
  <sheetData>
    <row r="1" spans="1:7">
      <c r="A1" s="423" t="s">
        <v>89</v>
      </c>
      <c r="B1" s="423"/>
      <c r="C1" s="423"/>
      <c r="D1" s="423"/>
    </row>
    <row r="2" spans="1:7" ht="15.75" thickBot="1">
      <c r="A2" s="110"/>
      <c r="B2" s="110"/>
    </row>
    <row r="3" spans="1:7" ht="16.5" thickBot="1">
      <c r="A3" s="424" t="s">
        <v>142</v>
      </c>
      <c r="B3" s="425"/>
      <c r="C3" s="425"/>
      <c r="D3" s="426"/>
    </row>
    <row r="4" spans="1:7" ht="30.75" thickBot="1">
      <c r="A4" s="149" t="s">
        <v>31</v>
      </c>
      <c r="B4" s="150"/>
      <c r="C4" s="151" t="s">
        <v>61</v>
      </c>
      <c r="D4" s="157" t="s">
        <v>62</v>
      </c>
      <c r="E4" s="146" t="s">
        <v>71</v>
      </c>
    </row>
    <row r="5" spans="1:7" ht="30">
      <c r="A5" s="145" t="s">
        <v>137</v>
      </c>
      <c r="B5" s="134" t="s">
        <v>136</v>
      </c>
      <c r="C5" s="139">
        <v>1098</v>
      </c>
      <c r="D5" s="139"/>
    </row>
    <row r="6" spans="1:7">
      <c r="A6" s="135"/>
      <c r="B6" s="134"/>
      <c r="C6" s="139"/>
      <c r="D6" s="139"/>
      <c r="G6" s="142"/>
    </row>
    <row r="7" spans="1:7" ht="15.75" thickBot="1">
      <c r="A7" s="135"/>
      <c r="B7" s="135"/>
      <c r="C7" s="140"/>
      <c r="D7" s="140"/>
    </row>
    <row r="8" spans="1:7" ht="15.75" thickBot="1">
      <c r="C8" s="141">
        <f>SUM(C5:C7)</f>
        <v>1098</v>
      </c>
      <c r="D8" s="141">
        <f>SUM(D5:D7)</f>
        <v>0</v>
      </c>
      <c r="E8" s="141">
        <f>+C8+D8</f>
        <v>1098</v>
      </c>
    </row>
    <row r="10" spans="1:7" ht="15.75" thickBot="1"/>
    <row r="11" spans="1:7" ht="30.75" thickBot="1">
      <c r="A11" s="133" t="s">
        <v>63</v>
      </c>
      <c r="B11" s="135"/>
      <c r="C11" s="135" t="s">
        <v>65</v>
      </c>
      <c r="D11" s="135" t="s">
        <v>66</v>
      </c>
      <c r="E11" s="148" t="s">
        <v>69</v>
      </c>
    </row>
    <row r="12" spans="1:7">
      <c r="A12" s="145" t="s">
        <v>141</v>
      </c>
      <c r="B12" s="136"/>
      <c r="C12" s="139">
        <v>1098</v>
      </c>
      <c r="D12" s="139" t="s">
        <v>142</v>
      </c>
    </row>
    <row r="13" spans="1:7">
      <c r="A13" s="145"/>
      <c r="B13" s="135"/>
      <c r="C13" s="139"/>
      <c r="D13" s="139"/>
      <c r="E13" s="294"/>
      <c r="F13" s="293"/>
    </row>
    <row r="14" spans="1:7">
      <c r="A14" s="145"/>
      <c r="B14" s="135"/>
      <c r="C14" s="139"/>
      <c r="D14" s="139"/>
      <c r="E14" s="156"/>
      <c r="F14" s="427"/>
      <c r="G14" s="427"/>
    </row>
    <row r="15" spans="1:7">
      <c r="A15" s="145"/>
      <c r="B15" s="135"/>
      <c r="C15" s="139"/>
      <c r="D15" s="139"/>
      <c r="E15" s="158"/>
      <c r="F15" s="427"/>
      <c r="G15" s="427"/>
    </row>
    <row r="16" spans="1:7" ht="15.75" thickBot="1">
      <c r="A16" s="145"/>
      <c r="B16" s="135"/>
      <c r="C16" s="139"/>
      <c r="D16" s="139"/>
    </row>
    <row r="17" spans="1:17" ht="15.75" thickBot="1">
      <c r="C17" s="141">
        <f>SUM(C12:C16)</f>
        <v>1098</v>
      </c>
      <c r="D17" s="141">
        <f>SUM(D12:D16)</f>
        <v>0</v>
      </c>
      <c r="E17" s="141">
        <f>+C17+D17</f>
        <v>1098</v>
      </c>
    </row>
    <row r="18" spans="1:17" ht="15.75" thickBot="1">
      <c r="C18" s="142"/>
      <c r="D18" s="142"/>
    </row>
    <row r="19" spans="1:17" ht="15.75" thickBot="1">
      <c r="A19" s="137" t="s">
        <v>64</v>
      </c>
      <c r="B19" s="138"/>
      <c r="C19" s="143">
        <f>+C8-C17</f>
        <v>0</v>
      </c>
      <c r="D19" s="147" t="s">
        <v>70</v>
      </c>
      <c r="E19" s="144">
        <f>+E8-E17</f>
        <v>0</v>
      </c>
      <c r="N19">
        <v>1434.5</v>
      </c>
      <c r="P19">
        <v>3525.92</v>
      </c>
      <c r="Q19">
        <f>+P19*22/100</f>
        <v>775.70240000000001</v>
      </c>
    </row>
    <row r="20" spans="1:17">
      <c r="C20" s="142"/>
      <c r="D20" s="142"/>
      <c r="N20">
        <v>3525.92</v>
      </c>
    </row>
    <row r="21" spans="1:17">
      <c r="N21">
        <f>SUM(N19:N20)</f>
        <v>4960.42</v>
      </c>
    </row>
    <row r="22" spans="1:17" s="155" customFormat="1" ht="29.25" customHeight="1">
      <c r="A22" s="154"/>
      <c r="B22" s="154"/>
      <c r="C22" s="154"/>
      <c r="D22" s="154"/>
      <c r="E22" s="154"/>
    </row>
    <row r="23" spans="1:17" s="155" customFormat="1" ht="29.25" customHeight="1">
      <c r="A23" s="154"/>
      <c r="B23" s="154"/>
      <c r="C23" s="154"/>
      <c r="D23" s="154"/>
      <c r="E23" s="154"/>
    </row>
    <row r="24" spans="1:17">
      <c r="C24" t="s">
        <v>67</v>
      </c>
    </row>
    <row r="25" spans="1:17">
      <c r="C25" t="s">
        <v>68</v>
      </c>
    </row>
  </sheetData>
  <mergeCells count="3">
    <mergeCell ref="A1:D1"/>
    <mergeCell ref="A3:D3"/>
    <mergeCell ref="F14:G1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3"/>
  <sheetViews>
    <sheetView workbookViewId="0">
      <selection activeCell="I9" sqref="I9"/>
    </sheetView>
  </sheetViews>
  <sheetFormatPr defaultRowHeight="15"/>
  <cols>
    <col min="1" max="1" width="31.140625" customWidth="1"/>
    <col min="2" max="2" width="6.85546875" customWidth="1"/>
    <col min="3" max="3" width="12.7109375" customWidth="1"/>
    <col min="4" max="4" width="12.5703125" customWidth="1"/>
    <col min="5" max="5" width="14.85546875" customWidth="1"/>
    <col min="7" max="7" width="11" bestFit="1" customWidth="1"/>
  </cols>
  <sheetData>
    <row r="1" spans="1:7">
      <c r="A1" s="423" t="s">
        <v>89</v>
      </c>
      <c r="B1" s="423"/>
      <c r="C1" s="423"/>
      <c r="D1" s="423"/>
    </row>
    <row r="2" spans="1:7" ht="15.75" thickBot="1">
      <c r="A2" s="110"/>
      <c r="B2" s="110"/>
    </row>
    <row r="3" spans="1:7" ht="16.5" thickBot="1">
      <c r="A3" s="424" t="s">
        <v>135</v>
      </c>
      <c r="B3" s="425"/>
      <c r="C3" s="425"/>
      <c r="D3" s="426"/>
    </row>
    <row r="4" spans="1:7" ht="30.75" thickBot="1">
      <c r="A4" s="149" t="s">
        <v>31</v>
      </c>
      <c r="B4" s="150"/>
      <c r="C4" s="151" t="s">
        <v>61</v>
      </c>
      <c r="D4" s="157" t="s">
        <v>62</v>
      </c>
      <c r="E4" s="146" t="s">
        <v>71</v>
      </c>
    </row>
    <row r="5" spans="1:7" ht="30">
      <c r="A5" s="145" t="s">
        <v>137</v>
      </c>
      <c r="B5" s="134" t="s">
        <v>136</v>
      </c>
      <c r="C5" s="139">
        <f>20291.2-1098</f>
        <v>19193.2</v>
      </c>
      <c r="D5" s="139"/>
    </row>
    <row r="6" spans="1:7">
      <c r="A6" s="295" t="s">
        <v>144</v>
      </c>
      <c r="B6" s="296" t="s">
        <v>145</v>
      </c>
      <c r="C6" s="297">
        <v>435.8</v>
      </c>
      <c r="D6" s="139"/>
    </row>
    <row r="7" spans="1:7">
      <c r="A7" s="135"/>
      <c r="B7" s="134"/>
      <c r="C7" s="139"/>
      <c r="D7" s="139"/>
      <c r="G7" s="142"/>
    </row>
    <row r="8" spans="1:7" ht="15.75" thickBot="1">
      <c r="A8" s="135"/>
      <c r="B8" s="135"/>
      <c r="C8" s="140"/>
      <c r="D8" s="140"/>
    </row>
    <row r="9" spans="1:7" ht="15.75" thickBot="1">
      <c r="C9" s="141">
        <f>SUM(C5:C8)</f>
        <v>19629</v>
      </c>
      <c r="D9" s="141">
        <f>SUM(D5:D8)</f>
        <v>0</v>
      </c>
      <c r="E9" s="141">
        <f>+C9+D9</f>
        <v>19629</v>
      </c>
    </row>
    <row r="11" spans="1:7" ht="15.75" thickBot="1"/>
    <row r="12" spans="1:7" ht="30.75" thickBot="1">
      <c r="A12" s="133" t="s">
        <v>63</v>
      </c>
      <c r="B12" s="135"/>
      <c r="C12" s="135" t="s">
        <v>65</v>
      </c>
      <c r="D12" s="135" t="s">
        <v>66</v>
      </c>
      <c r="E12" s="148" t="s">
        <v>69</v>
      </c>
    </row>
    <row r="13" spans="1:7">
      <c r="A13" s="299" t="s">
        <v>141</v>
      </c>
      <c r="B13" s="135"/>
      <c r="C13" s="135">
        <f>150+33</f>
        <v>183</v>
      </c>
      <c r="D13" s="139" t="s">
        <v>143</v>
      </c>
      <c r="E13" s="298" t="s">
        <v>146</v>
      </c>
    </row>
    <row r="14" spans="1:7">
      <c r="A14" s="145" t="s">
        <v>138</v>
      </c>
      <c r="B14" s="136"/>
      <c r="C14" s="139">
        <f>730.8+160.78</f>
        <v>891.57999999999993</v>
      </c>
      <c r="D14" s="139" t="s">
        <v>143</v>
      </c>
      <c r="E14" t="s">
        <v>147</v>
      </c>
    </row>
    <row r="15" spans="1:7">
      <c r="A15" s="145" t="s">
        <v>138</v>
      </c>
      <c r="B15" s="136"/>
      <c r="C15" s="139">
        <f>180+39.6</f>
        <v>219.6</v>
      </c>
      <c r="D15" s="139" t="s">
        <v>143</v>
      </c>
      <c r="E15" t="s">
        <v>148</v>
      </c>
    </row>
    <row r="16" spans="1:7">
      <c r="A16" s="145" t="s">
        <v>139</v>
      </c>
      <c r="B16" s="136"/>
      <c r="C16" s="139">
        <f>1060+233.2</f>
        <v>1293.2</v>
      </c>
      <c r="D16" s="139" t="s">
        <v>143</v>
      </c>
      <c r="E16" t="s">
        <v>149</v>
      </c>
    </row>
    <row r="17" spans="1:17">
      <c r="A17" s="145" t="s">
        <v>140</v>
      </c>
      <c r="B17" s="136"/>
      <c r="C17" s="153">
        <v>3610.7</v>
      </c>
      <c r="D17" s="139" t="s">
        <v>143</v>
      </c>
      <c r="E17" s="300" t="s">
        <v>150</v>
      </c>
    </row>
    <row r="18" spans="1:17">
      <c r="A18" s="145" t="s">
        <v>140</v>
      </c>
      <c r="B18" s="136"/>
      <c r="C18" s="153">
        <v>6157.6</v>
      </c>
      <c r="D18" s="139" t="s">
        <v>143</v>
      </c>
      <c r="E18" s="301" t="s">
        <v>151</v>
      </c>
    </row>
    <row r="19" spans="1:17">
      <c r="A19" s="145" t="s">
        <v>138</v>
      </c>
      <c r="B19" s="135"/>
      <c r="C19" s="139">
        <v>1537.2</v>
      </c>
      <c r="D19" s="139" t="s">
        <v>143</v>
      </c>
      <c r="E19" s="302" t="s">
        <v>152</v>
      </c>
      <c r="F19" s="428"/>
    </row>
    <row r="20" spans="1:17">
      <c r="A20" s="145" t="s">
        <v>140</v>
      </c>
      <c r="B20" s="135"/>
      <c r="C20" s="139">
        <v>5736.12</v>
      </c>
      <c r="D20" s="139" t="s">
        <v>143</v>
      </c>
      <c r="E20" s="303" t="s">
        <v>153</v>
      </c>
      <c r="F20" s="429"/>
    </row>
    <row r="21" spans="1:17">
      <c r="A21" s="145"/>
      <c r="B21" s="135"/>
      <c r="C21" s="139"/>
      <c r="D21" s="139"/>
      <c r="E21" s="303"/>
      <c r="F21" s="429"/>
    </row>
    <row r="22" spans="1:17">
      <c r="A22" s="145"/>
      <c r="B22" s="135"/>
      <c r="C22" s="139"/>
      <c r="D22" s="139"/>
      <c r="E22" s="156"/>
      <c r="F22" s="427"/>
      <c r="G22" s="427"/>
    </row>
    <row r="23" spans="1:17">
      <c r="A23" s="145"/>
      <c r="B23" s="135"/>
      <c r="C23" s="139"/>
      <c r="D23" s="139"/>
      <c r="E23" s="158"/>
      <c r="F23" s="427"/>
      <c r="G23" s="427"/>
    </row>
    <row r="24" spans="1:17" ht="15.75" thickBot="1">
      <c r="A24" s="145"/>
      <c r="B24" s="135"/>
      <c r="C24" s="139"/>
      <c r="D24" s="139"/>
    </row>
    <row r="25" spans="1:17" ht="15.75" thickBot="1">
      <c r="C25" s="141">
        <f>SUM(C13:C24)</f>
        <v>19629</v>
      </c>
      <c r="D25" s="141">
        <f>SUM(D14:D24)</f>
        <v>0</v>
      </c>
      <c r="E25" s="141">
        <f>+C25+D25</f>
        <v>19629</v>
      </c>
    </row>
    <row r="26" spans="1:17" ht="15.75" thickBot="1">
      <c r="C26" s="142"/>
      <c r="D26" s="142"/>
    </row>
    <row r="27" spans="1:17" ht="15.75" thickBot="1">
      <c r="A27" s="137" t="s">
        <v>64</v>
      </c>
      <c r="B27" s="138"/>
      <c r="C27" s="143">
        <f>+C9-C25</f>
        <v>0</v>
      </c>
      <c r="D27" s="147" t="s">
        <v>70</v>
      </c>
      <c r="E27" s="144">
        <f>+E9-E25</f>
        <v>0</v>
      </c>
      <c r="N27">
        <v>1434.5</v>
      </c>
      <c r="P27">
        <v>3525.92</v>
      </c>
      <c r="Q27">
        <f>+P27*22/100</f>
        <v>775.70240000000001</v>
      </c>
    </row>
    <row r="28" spans="1:17">
      <c r="C28" s="142"/>
      <c r="D28" s="142"/>
      <c r="N28">
        <v>3525.92</v>
      </c>
    </row>
    <row r="29" spans="1:17">
      <c r="C29">
        <v>18554.419999999998</v>
      </c>
      <c r="N29">
        <f>SUM(N27:N28)</f>
        <v>4960.42</v>
      </c>
    </row>
    <row r="30" spans="1:17" s="155" customFormat="1" ht="29.25" customHeight="1">
      <c r="A30" s="154"/>
      <c r="B30" s="154"/>
      <c r="C30" s="154">
        <v>1074.58</v>
      </c>
      <c r="D30" s="154"/>
      <c r="E30" s="154"/>
    </row>
    <row r="31" spans="1:17" s="155" customFormat="1" ht="29.25" customHeight="1">
      <c r="A31" s="154"/>
      <c r="B31" s="154"/>
      <c r="C31" s="154">
        <f>+C29+C30</f>
        <v>19629</v>
      </c>
      <c r="D31" s="154"/>
      <c r="E31" s="154"/>
    </row>
    <row r="32" spans="1:17">
      <c r="C32" t="s">
        <v>67</v>
      </c>
    </row>
    <row r="33" spans="3:3">
      <c r="C33" t="s">
        <v>68</v>
      </c>
    </row>
  </sheetData>
  <mergeCells count="4">
    <mergeCell ref="F19:F21"/>
    <mergeCell ref="F22:G23"/>
    <mergeCell ref="A1:D1"/>
    <mergeCell ref="A3:D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Q148"/>
  <sheetViews>
    <sheetView zoomScale="85" zoomScaleNormal="85" workbookViewId="0">
      <pane xSplit="21" ySplit="4" topLeftCell="AQ86" activePane="bottomRight" state="frozen"/>
      <selection pane="topRight" activeCell="Q1" sqref="Q1"/>
      <selection pane="bottomLeft" activeCell="A5" sqref="A5"/>
      <selection pane="bottomRight" activeCell="AR8" sqref="AR8"/>
    </sheetView>
  </sheetViews>
  <sheetFormatPr defaultColWidth="14.7109375" defaultRowHeight="15"/>
  <cols>
    <col min="1" max="3" width="4.5703125" style="5" customWidth="1"/>
    <col min="4" max="4" width="53.42578125" customWidth="1"/>
    <col min="5" max="5" width="14.7109375" customWidth="1"/>
    <col min="6" max="8" width="14.7109375" hidden="1" customWidth="1"/>
    <col min="9" max="10" width="14.7109375" style="44" hidden="1" customWidth="1"/>
    <col min="11" max="15" width="14.7109375" style="44" customWidth="1"/>
    <col min="16" max="18" width="14.7109375" customWidth="1"/>
    <col min="19" max="21" width="14.7109375" hidden="1" customWidth="1"/>
    <col min="22" max="24" width="14.7109375" style="44" customWidth="1"/>
    <col min="25" max="25" width="14.7109375" customWidth="1"/>
    <col min="26" max="26" width="14.85546875" customWidth="1"/>
    <col min="27" max="27" width="13.85546875" customWidth="1"/>
    <col min="28" max="28" width="12.7109375" customWidth="1"/>
    <col min="29" max="30" width="13.42578125" customWidth="1"/>
    <col min="31" max="31" width="15.5703125" customWidth="1"/>
    <col min="32" max="32" width="13.42578125" customWidth="1"/>
    <col min="34" max="34" width="13.140625" customWidth="1"/>
    <col min="36" max="36" width="15.5703125" customWidth="1"/>
    <col min="37" max="37" width="11.85546875" customWidth="1"/>
    <col min="38" max="38" width="13.28515625" customWidth="1"/>
    <col min="39" max="39" width="16.140625" customWidth="1"/>
    <col min="43" max="43" width="14.5703125" customWidth="1"/>
    <col min="44" max="44" width="13.7109375" customWidth="1"/>
    <col min="46" max="46" width="12.28515625" customWidth="1"/>
    <col min="48" max="48" width="13.42578125" customWidth="1"/>
    <col min="49" max="49" width="14.7109375" customWidth="1"/>
    <col min="50" max="50" width="14" customWidth="1"/>
    <col min="52" max="52" width="14.5703125" customWidth="1"/>
    <col min="53" max="53" width="14.7109375" customWidth="1"/>
    <col min="54" max="54" width="0" hidden="1" customWidth="1"/>
    <col min="55" max="55" width="12.7109375" customWidth="1"/>
    <col min="56" max="58" width="13" customWidth="1"/>
    <col min="59" max="59" width="12.140625" customWidth="1"/>
    <col min="60" max="60" width="13" customWidth="1"/>
    <col min="61" max="61" width="12" customWidth="1"/>
    <col min="62" max="62" width="13" customWidth="1"/>
    <col min="63" max="63" width="12.7109375" customWidth="1"/>
    <col min="64" max="66" width="13" customWidth="1"/>
    <col min="67" max="67" width="13.140625" customWidth="1"/>
  </cols>
  <sheetData>
    <row r="1" spans="1:68" s="9" customFormat="1" ht="16.5" thickBot="1">
      <c r="A1" s="349" t="s">
        <v>89</v>
      </c>
      <c r="B1" s="349"/>
      <c r="C1" s="349"/>
      <c r="D1" s="349"/>
      <c r="E1" s="7"/>
      <c r="F1" s="8"/>
      <c r="G1" s="8"/>
      <c r="H1" s="8"/>
      <c r="I1" s="40"/>
      <c r="J1" s="40"/>
      <c r="K1" s="40"/>
      <c r="L1" s="40"/>
      <c r="M1" s="40"/>
      <c r="N1" s="40"/>
      <c r="O1" s="40"/>
      <c r="P1" s="8"/>
      <c r="Q1" s="160"/>
      <c r="R1" s="8">
        <f>+R33+500</f>
        <v>10914</v>
      </c>
      <c r="S1" s="8"/>
      <c r="T1" s="8"/>
      <c r="U1" s="8"/>
      <c r="V1" s="40"/>
      <c r="W1" s="40"/>
      <c r="X1" s="40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>
        <f>+AI21/344</f>
        <v>0</v>
      </c>
      <c r="AL1" s="8"/>
      <c r="AM1" s="8">
        <f>+AK21/344</f>
        <v>0</v>
      </c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</row>
    <row r="2" spans="1:68" s="16" customFormat="1" ht="15.75" customHeight="1" thickTop="1" thickBot="1">
      <c r="A2" s="10"/>
      <c r="B2" s="10"/>
      <c r="C2" s="10"/>
      <c r="D2" s="11" t="s">
        <v>24</v>
      </c>
      <c r="E2" s="12"/>
      <c r="F2" s="13"/>
      <c r="G2" s="14"/>
      <c r="H2" s="14"/>
      <c r="I2" s="41"/>
      <c r="J2" s="41"/>
      <c r="K2" s="41"/>
      <c r="L2" s="41"/>
      <c r="M2" s="41"/>
      <c r="N2" s="41"/>
      <c r="O2" s="41"/>
      <c r="P2" s="14"/>
      <c r="Q2" s="15"/>
      <c r="R2" s="229"/>
      <c r="S2" s="39"/>
      <c r="T2" s="39"/>
      <c r="U2" s="39"/>
      <c r="V2" s="316"/>
      <c r="W2" s="316"/>
      <c r="X2" s="316"/>
      <c r="Y2" s="407" t="s">
        <v>39</v>
      </c>
      <c r="Z2" s="407"/>
      <c r="AA2" s="407"/>
      <c r="AB2" s="221"/>
      <c r="AC2" s="406" t="s">
        <v>29</v>
      </c>
      <c r="AD2" s="408"/>
      <c r="AE2" s="420" t="s">
        <v>30</v>
      </c>
      <c r="AF2" s="421"/>
      <c r="AG2" s="421"/>
      <c r="AH2" s="421"/>
      <c r="AI2" s="421"/>
      <c r="AJ2" s="422"/>
      <c r="AK2" s="406"/>
      <c r="AL2" s="408"/>
      <c r="AM2" s="304"/>
      <c r="AN2" s="312"/>
      <c r="AO2" s="311"/>
      <c r="AP2" s="312"/>
      <c r="AQ2" s="406" t="s">
        <v>37</v>
      </c>
      <c r="AR2" s="408"/>
      <c r="AS2" s="269"/>
      <c r="AT2" s="268"/>
      <c r="AU2" s="403" t="s">
        <v>41</v>
      </c>
      <c r="AV2" s="404"/>
      <c r="AW2" s="404"/>
      <c r="AX2" s="404"/>
      <c r="AY2" s="404"/>
      <c r="AZ2" s="404"/>
      <c r="BA2" s="404"/>
      <c r="BB2" s="404"/>
      <c r="BC2" s="405"/>
      <c r="BD2" s="406" t="s">
        <v>44</v>
      </c>
      <c r="BE2" s="407"/>
      <c r="BF2" s="407"/>
      <c r="BG2" s="408"/>
      <c r="BH2" s="406" t="s">
        <v>38</v>
      </c>
      <c r="BI2" s="407"/>
      <c r="BJ2" s="407"/>
      <c r="BK2" s="408"/>
      <c r="BL2" s="286"/>
      <c r="BM2" s="286"/>
      <c r="BN2"/>
    </row>
    <row r="3" spans="1:68" s="16" customFormat="1" ht="63.75" customHeight="1" thickTop="1" thickBot="1">
      <c r="A3" s="357" t="s">
        <v>88</v>
      </c>
      <c r="B3" s="358"/>
      <c r="C3" s="358"/>
      <c r="D3" s="359"/>
      <c r="E3" s="68" t="s">
        <v>25</v>
      </c>
      <c r="F3" s="411" t="s">
        <v>56</v>
      </c>
      <c r="G3" s="360" t="s">
        <v>35</v>
      </c>
      <c r="H3" s="360" t="s">
        <v>79</v>
      </c>
      <c r="I3" s="362" t="s">
        <v>80</v>
      </c>
      <c r="J3" s="364" t="s">
        <v>82</v>
      </c>
      <c r="K3" s="272" t="s">
        <v>116</v>
      </c>
      <c r="L3" s="257" t="s">
        <v>117</v>
      </c>
      <c r="M3" s="257" t="s">
        <v>79</v>
      </c>
      <c r="N3" s="266" t="s">
        <v>132</v>
      </c>
      <c r="O3" s="257" t="s">
        <v>129</v>
      </c>
      <c r="P3" s="413" t="s">
        <v>26</v>
      </c>
      <c r="Q3" s="415" t="s">
        <v>27</v>
      </c>
      <c r="R3" s="230" t="s">
        <v>28</v>
      </c>
      <c r="S3" s="417" t="s">
        <v>85</v>
      </c>
      <c r="T3" s="395" t="s">
        <v>86</v>
      </c>
      <c r="U3" s="397" t="s">
        <v>87</v>
      </c>
      <c r="V3" s="393" t="s">
        <v>85</v>
      </c>
      <c r="W3" s="395" t="s">
        <v>86</v>
      </c>
      <c r="X3" s="397" t="s">
        <v>168</v>
      </c>
      <c r="Y3" s="419" t="s">
        <v>40</v>
      </c>
      <c r="Z3" s="419"/>
      <c r="AA3" s="388" t="s">
        <v>90</v>
      </c>
      <c r="AB3" s="389"/>
      <c r="AC3" s="388" t="s">
        <v>54</v>
      </c>
      <c r="AD3" s="389"/>
      <c r="AE3" s="388" t="s">
        <v>91</v>
      </c>
      <c r="AF3" s="389"/>
      <c r="AG3" s="388" t="s">
        <v>92</v>
      </c>
      <c r="AH3" s="389"/>
      <c r="AI3" s="388" t="s">
        <v>93</v>
      </c>
      <c r="AJ3" s="389"/>
      <c r="AK3" s="399" t="s">
        <v>94</v>
      </c>
      <c r="AL3" s="400"/>
      <c r="AM3" s="401" t="s">
        <v>154</v>
      </c>
      <c r="AN3" s="402"/>
      <c r="AO3" s="409" t="s">
        <v>166</v>
      </c>
      <c r="AP3" s="410"/>
      <c r="AQ3" s="388" t="s">
        <v>46</v>
      </c>
      <c r="AR3" s="389"/>
      <c r="AS3" s="399" t="s">
        <v>158</v>
      </c>
      <c r="AT3" s="400"/>
      <c r="AU3" s="388" t="s">
        <v>95</v>
      </c>
      <c r="AV3" s="389"/>
      <c r="AW3" s="388" t="s">
        <v>96</v>
      </c>
      <c r="AX3" s="389"/>
      <c r="AY3" s="390" t="s">
        <v>134</v>
      </c>
      <c r="AZ3" s="391"/>
      <c r="BA3" s="390" t="s">
        <v>97</v>
      </c>
      <c r="BB3" s="392"/>
      <c r="BC3" s="391"/>
      <c r="BD3" s="390" t="s">
        <v>42</v>
      </c>
      <c r="BE3" s="391"/>
      <c r="BF3" s="390" t="s">
        <v>43</v>
      </c>
      <c r="BG3" s="391"/>
      <c r="BH3" s="390" t="s">
        <v>98</v>
      </c>
      <c r="BI3" s="391"/>
      <c r="BJ3" s="390" t="s">
        <v>99</v>
      </c>
      <c r="BK3" s="392"/>
      <c r="BL3" s="289" t="s">
        <v>133</v>
      </c>
      <c r="BM3" s="287"/>
      <c r="BN3" s="287" t="s">
        <v>45</v>
      </c>
      <c r="BO3" s="385" t="s">
        <v>34</v>
      </c>
    </row>
    <row r="4" spans="1:68" s="18" customFormat="1" ht="36" customHeight="1" thickBot="1">
      <c r="A4" s="353" t="s">
        <v>31</v>
      </c>
      <c r="B4" s="354"/>
      <c r="C4" s="355"/>
      <c r="D4" s="17"/>
      <c r="E4" s="387" t="s">
        <v>33</v>
      </c>
      <c r="F4" s="412"/>
      <c r="G4" s="361"/>
      <c r="H4" s="361"/>
      <c r="I4" s="363"/>
      <c r="J4" s="365"/>
      <c r="K4" s="284"/>
      <c r="L4" s="281"/>
      <c r="M4" s="281"/>
      <c r="N4" s="284"/>
      <c r="O4" s="281"/>
      <c r="P4" s="414"/>
      <c r="Q4" s="416"/>
      <c r="R4" s="231" t="s">
        <v>32</v>
      </c>
      <c r="S4" s="418"/>
      <c r="T4" s="396"/>
      <c r="U4" s="398"/>
      <c r="V4" s="394"/>
      <c r="W4" s="396"/>
      <c r="X4" s="398"/>
      <c r="Y4" s="322" t="s">
        <v>31</v>
      </c>
      <c r="Z4" s="238" t="s">
        <v>84</v>
      </c>
      <c r="AA4" s="178" t="s">
        <v>31</v>
      </c>
      <c r="AB4" s="196" t="s">
        <v>84</v>
      </c>
      <c r="AC4" s="178" t="s">
        <v>31</v>
      </c>
      <c r="AD4" s="196" t="s">
        <v>84</v>
      </c>
      <c r="AE4" s="178" t="s">
        <v>31</v>
      </c>
      <c r="AF4" s="179" t="s">
        <v>84</v>
      </c>
      <c r="AG4" s="178" t="s">
        <v>31</v>
      </c>
      <c r="AH4" s="196" t="s">
        <v>84</v>
      </c>
      <c r="AI4" s="205" t="s">
        <v>31</v>
      </c>
      <c r="AJ4" s="196" t="s">
        <v>84</v>
      </c>
      <c r="AK4" s="178" t="s">
        <v>31</v>
      </c>
      <c r="AL4" s="196" t="s">
        <v>84</v>
      </c>
      <c r="AM4" s="305" t="s">
        <v>31</v>
      </c>
      <c r="AN4" s="196" t="s">
        <v>84</v>
      </c>
      <c r="AO4" s="305" t="s">
        <v>31</v>
      </c>
      <c r="AP4" s="196" t="s">
        <v>84</v>
      </c>
      <c r="AQ4" s="178" t="s">
        <v>31</v>
      </c>
      <c r="AR4" s="196" t="s">
        <v>84</v>
      </c>
      <c r="AS4" s="178" t="s">
        <v>31</v>
      </c>
      <c r="AT4" s="196" t="s">
        <v>84</v>
      </c>
      <c r="AU4" s="178" t="s">
        <v>31</v>
      </c>
      <c r="AV4" s="196" t="s">
        <v>84</v>
      </c>
      <c r="AW4" s="178" t="s">
        <v>31</v>
      </c>
      <c r="AX4" s="196" t="s">
        <v>84</v>
      </c>
      <c r="AY4" s="178" t="s">
        <v>31</v>
      </c>
      <c r="AZ4" s="196" t="s">
        <v>84</v>
      </c>
      <c r="BA4" s="178" t="s">
        <v>31</v>
      </c>
      <c r="BB4" s="196" t="s">
        <v>84</v>
      </c>
      <c r="BC4" s="196" t="s">
        <v>84</v>
      </c>
      <c r="BD4" s="178" t="s">
        <v>31</v>
      </c>
      <c r="BE4" s="196" t="s">
        <v>84</v>
      </c>
      <c r="BF4" s="178" t="s">
        <v>31</v>
      </c>
      <c r="BG4" s="196" t="s">
        <v>84</v>
      </c>
      <c r="BH4" s="178" t="s">
        <v>31</v>
      </c>
      <c r="BI4" s="196" t="s">
        <v>84</v>
      </c>
      <c r="BJ4" s="178" t="s">
        <v>31</v>
      </c>
      <c r="BK4" s="285" t="s">
        <v>84</v>
      </c>
      <c r="BL4" s="178" t="s">
        <v>31</v>
      </c>
      <c r="BM4" s="285" t="s">
        <v>84</v>
      </c>
      <c r="BN4" s="291" t="s">
        <v>31</v>
      </c>
      <c r="BO4" s="386"/>
    </row>
    <row r="5" spans="1:68" s="18" customFormat="1">
      <c r="A5" s="69"/>
      <c r="B5" s="19"/>
      <c r="C5" s="19"/>
      <c r="D5" s="17"/>
      <c r="E5" s="387"/>
      <c r="F5" s="36"/>
      <c r="G5" s="20"/>
      <c r="H5" s="20"/>
      <c r="I5" s="167"/>
      <c r="J5" s="42"/>
      <c r="K5" s="282"/>
      <c r="L5" s="283"/>
      <c r="M5" s="283"/>
      <c r="N5" s="283"/>
      <c r="O5" s="280"/>
      <c r="P5" s="21"/>
      <c r="Q5" s="227"/>
      <c r="R5" s="232"/>
      <c r="S5" s="20"/>
      <c r="T5" s="6"/>
      <c r="U5" s="94"/>
      <c r="V5" s="320"/>
      <c r="W5" s="320"/>
      <c r="X5" s="320"/>
      <c r="Y5" s="109"/>
      <c r="Z5" s="94"/>
      <c r="AA5" s="197"/>
      <c r="AB5" s="181"/>
      <c r="AC5" s="180"/>
      <c r="AD5" s="181"/>
      <c r="AE5" s="180"/>
      <c r="AF5" s="181"/>
      <c r="AG5" s="180"/>
      <c r="AH5" s="181"/>
      <c r="AI5" s="197"/>
      <c r="AJ5" s="206"/>
      <c r="AK5" s="180"/>
      <c r="AL5" s="206"/>
      <c r="AM5" s="180"/>
      <c r="AN5" s="180"/>
      <c r="AO5" s="180"/>
      <c r="AP5" s="180"/>
      <c r="AQ5" s="180"/>
      <c r="AR5" s="181"/>
      <c r="AS5" s="180"/>
      <c r="AT5" s="181"/>
      <c r="AU5" s="197"/>
      <c r="AV5" s="181"/>
      <c r="AW5" s="197"/>
      <c r="AX5" s="181"/>
      <c r="AY5" s="197"/>
      <c r="AZ5" s="181"/>
      <c r="BA5" s="197"/>
      <c r="BB5" s="181"/>
      <c r="BC5" s="181"/>
      <c r="BD5" s="180"/>
      <c r="BE5" s="181"/>
      <c r="BF5" s="180"/>
      <c r="BG5" s="181"/>
      <c r="BH5" s="180"/>
      <c r="BI5" s="181"/>
      <c r="BJ5" s="180"/>
      <c r="BK5" s="94"/>
      <c r="BL5" s="21"/>
      <c r="BM5" s="206"/>
      <c r="BN5" s="206"/>
      <c r="BO5" s="21"/>
    </row>
    <row r="6" spans="1:68">
      <c r="A6" s="70" t="s">
        <v>0</v>
      </c>
      <c r="B6" s="2" t="s">
        <v>1</v>
      </c>
      <c r="C6" s="2"/>
      <c r="D6" s="45" t="s">
        <v>2</v>
      </c>
      <c r="E6" s="59">
        <f t="shared" ref="E6:BO6" si="0">+E7+E11</f>
        <v>97797.13</v>
      </c>
      <c r="F6" s="59">
        <f t="shared" si="0"/>
        <v>0</v>
      </c>
      <c r="G6" s="59">
        <f t="shared" si="0"/>
        <v>0</v>
      </c>
      <c r="H6" s="59">
        <f t="shared" si="0"/>
        <v>0</v>
      </c>
      <c r="I6" s="59">
        <f t="shared" si="0"/>
        <v>0</v>
      </c>
      <c r="J6" s="59">
        <f t="shared" si="0"/>
        <v>0</v>
      </c>
      <c r="K6" s="186">
        <f t="shared" si="0"/>
        <v>-3186.27</v>
      </c>
      <c r="L6" s="214">
        <f t="shared" si="0"/>
        <v>0</v>
      </c>
      <c r="M6" s="214">
        <f t="shared" si="0"/>
        <v>0</v>
      </c>
      <c r="N6" s="214">
        <f t="shared" si="0"/>
        <v>0</v>
      </c>
      <c r="O6" s="117">
        <f t="shared" si="0"/>
        <v>0</v>
      </c>
      <c r="P6" s="329">
        <f t="shared" si="0"/>
        <v>94610.860000000015</v>
      </c>
      <c r="Q6" s="214">
        <f t="shared" si="0"/>
        <v>61705.710000000006</v>
      </c>
      <c r="R6" s="214">
        <f t="shared" si="0"/>
        <v>32905.15</v>
      </c>
      <c r="S6" s="214" t="e">
        <f t="shared" si="0"/>
        <v>#REF!</v>
      </c>
      <c r="T6" s="214" t="e">
        <f t="shared" si="0"/>
        <v>#REF!</v>
      </c>
      <c r="U6" s="214" t="e">
        <f t="shared" si="0"/>
        <v>#REF!</v>
      </c>
      <c r="V6" s="214">
        <f t="shared" si="0"/>
        <v>26490.5</v>
      </c>
      <c r="W6" s="214">
        <f t="shared" si="0"/>
        <v>35215.210000000006</v>
      </c>
      <c r="X6" s="214">
        <f t="shared" si="0"/>
        <v>68120.36</v>
      </c>
      <c r="Y6" s="214">
        <f t="shared" si="0"/>
        <v>0</v>
      </c>
      <c r="Z6" s="214">
        <f t="shared" si="0"/>
        <v>0</v>
      </c>
      <c r="AA6" s="214">
        <f t="shared" si="0"/>
        <v>396.2</v>
      </c>
      <c r="AB6" s="214">
        <f t="shared" si="0"/>
        <v>396.2</v>
      </c>
      <c r="AC6" s="214">
        <f t="shared" si="0"/>
        <v>24968.65</v>
      </c>
      <c r="AD6" s="214">
        <f t="shared" si="0"/>
        <v>16880.05</v>
      </c>
      <c r="AE6" s="214">
        <f t="shared" si="0"/>
        <v>133.06</v>
      </c>
      <c r="AF6" s="214">
        <f t="shared" si="0"/>
        <v>133.06</v>
      </c>
      <c r="AG6" s="214">
        <f t="shared" si="0"/>
        <v>0</v>
      </c>
      <c r="AH6" s="214">
        <f t="shared" si="0"/>
        <v>0</v>
      </c>
      <c r="AI6" s="214">
        <f t="shared" si="0"/>
        <v>0</v>
      </c>
      <c r="AJ6" s="214">
        <f t="shared" si="0"/>
        <v>0</v>
      </c>
      <c r="AK6" s="214">
        <f t="shared" si="0"/>
        <v>0</v>
      </c>
      <c r="AL6" s="214">
        <f t="shared" si="0"/>
        <v>0</v>
      </c>
      <c r="AM6" s="214">
        <f t="shared" si="0"/>
        <v>0</v>
      </c>
      <c r="AN6" s="214">
        <f t="shared" si="0"/>
        <v>0</v>
      </c>
      <c r="AO6" s="214">
        <f t="shared" si="0"/>
        <v>0</v>
      </c>
      <c r="AP6" s="214">
        <f t="shared" si="0"/>
        <v>0</v>
      </c>
      <c r="AQ6" s="214">
        <f t="shared" si="0"/>
        <v>528</v>
      </c>
      <c r="AR6" s="214">
        <f t="shared" si="0"/>
        <v>528</v>
      </c>
      <c r="AS6" s="214">
        <f t="shared" si="0"/>
        <v>2000</v>
      </c>
      <c r="AT6" s="214">
        <f t="shared" si="0"/>
        <v>1000</v>
      </c>
      <c r="AU6" s="214">
        <f t="shared" si="0"/>
        <v>11600</v>
      </c>
      <c r="AV6" s="214">
        <f t="shared" si="0"/>
        <v>2596.69</v>
      </c>
      <c r="AW6" s="214">
        <f t="shared" si="0"/>
        <v>200</v>
      </c>
      <c r="AX6" s="214">
        <f t="shared" si="0"/>
        <v>96.9</v>
      </c>
      <c r="AY6" s="214">
        <f t="shared" si="0"/>
        <v>7900</v>
      </c>
      <c r="AZ6" s="214">
        <f t="shared" si="0"/>
        <v>403</v>
      </c>
      <c r="BA6" s="214">
        <f t="shared" si="0"/>
        <v>8952</v>
      </c>
      <c r="BB6" s="214">
        <f t="shared" si="0"/>
        <v>0</v>
      </c>
      <c r="BC6" s="214">
        <f t="shared" si="0"/>
        <v>1366.8</v>
      </c>
      <c r="BD6" s="214">
        <f t="shared" si="0"/>
        <v>4327.7999999999993</v>
      </c>
      <c r="BE6" s="214">
        <f t="shared" si="0"/>
        <v>2389.8000000000002</v>
      </c>
      <c r="BF6" s="214">
        <f t="shared" si="0"/>
        <v>700</v>
      </c>
      <c r="BG6" s="214">
        <f t="shared" si="0"/>
        <v>700</v>
      </c>
      <c r="BH6" s="214">
        <f t="shared" si="0"/>
        <v>0</v>
      </c>
      <c r="BI6" s="214">
        <f t="shared" si="0"/>
        <v>0</v>
      </c>
      <c r="BJ6" s="214">
        <f t="shared" si="0"/>
        <v>0</v>
      </c>
      <c r="BK6" s="214">
        <f t="shared" si="0"/>
        <v>0</v>
      </c>
      <c r="BL6" s="214">
        <f t="shared" si="0"/>
        <v>0</v>
      </c>
      <c r="BM6" s="214">
        <f t="shared" si="0"/>
        <v>0</v>
      </c>
      <c r="BN6" s="214">
        <f t="shared" si="0"/>
        <v>0</v>
      </c>
      <c r="BO6" s="214">
        <f t="shared" si="0"/>
        <v>0</v>
      </c>
      <c r="BP6" s="161">
        <f>+Z6+AD6+AF6+AB6+AH6+AJ6+AL6+AR6+AT6+AV6+AX6+AZ6+BB6+BC6+BE6+BG6+BI6+BK6</f>
        <v>26490.5</v>
      </c>
    </row>
    <row r="7" spans="1:68" s="29" customFormat="1">
      <c r="A7" s="70" t="s">
        <v>1</v>
      </c>
      <c r="B7" s="1" t="s">
        <v>0</v>
      </c>
      <c r="C7" s="1"/>
      <c r="D7" s="45" t="s">
        <v>3</v>
      </c>
      <c r="E7" s="60">
        <f t="shared" ref="E7:BO7" si="1">SUM(E8:E9)</f>
        <v>43270.05</v>
      </c>
      <c r="F7" s="60">
        <f t="shared" ref="F7:M7" si="2">SUM(F8:F9)</f>
        <v>0</v>
      </c>
      <c r="G7" s="60">
        <f t="shared" si="2"/>
        <v>0</v>
      </c>
      <c r="H7" s="60">
        <f t="shared" si="2"/>
        <v>0</v>
      </c>
      <c r="I7" s="60">
        <f t="shared" si="2"/>
        <v>0</v>
      </c>
      <c r="J7" s="60">
        <f t="shared" si="2"/>
        <v>0</v>
      </c>
      <c r="K7" s="239">
        <f t="shared" si="2"/>
        <v>-4533.37</v>
      </c>
      <c r="L7" s="226">
        <f t="shared" ref="L7" si="3">SUM(L8:L9)</f>
        <v>0</v>
      </c>
      <c r="M7" s="226">
        <f t="shared" si="2"/>
        <v>0</v>
      </c>
      <c r="N7" s="226">
        <f t="shared" ref="N7" si="4">SUM(N8:N9)</f>
        <v>0</v>
      </c>
      <c r="O7" s="225">
        <f t="shared" ref="O7" si="5">SUM(O8:O9)</f>
        <v>0</v>
      </c>
      <c r="P7" s="226">
        <f t="shared" si="1"/>
        <v>38736.68</v>
      </c>
      <c r="Q7" s="226">
        <f t="shared" si="1"/>
        <v>22078.400000000001</v>
      </c>
      <c r="R7" s="226">
        <f t="shared" si="1"/>
        <v>16658.28</v>
      </c>
      <c r="S7" s="226" t="e">
        <f t="shared" si="1"/>
        <v>#REF!</v>
      </c>
      <c r="T7" s="226" t="e">
        <f t="shared" si="1"/>
        <v>#REF!</v>
      </c>
      <c r="U7" s="226" t="e">
        <f t="shared" si="1"/>
        <v>#REF!</v>
      </c>
      <c r="V7" s="226">
        <f t="shared" si="1"/>
        <v>15041.35</v>
      </c>
      <c r="W7" s="226">
        <f t="shared" si="1"/>
        <v>7037.0500000000011</v>
      </c>
      <c r="X7" s="226">
        <f t="shared" si="1"/>
        <v>23695.33</v>
      </c>
      <c r="Y7" s="226">
        <f t="shared" si="1"/>
        <v>0</v>
      </c>
      <c r="Z7" s="226">
        <f t="shared" si="1"/>
        <v>0</v>
      </c>
      <c r="AA7" s="226">
        <f t="shared" si="1"/>
        <v>396.2</v>
      </c>
      <c r="AB7" s="226">
        <f t="shared" si="1"/>
        <v>396.2</v>
      </c>
      <c r="AC7" s="226">
        <f t="shared" si="1"/>
        <v>20121.14</v>
      </c>
      <c r="AD7" s="226">
        <f t="shared" si="1"/>
        <v>13187.19</v>
      </c>
      <c r="AE7" s="226">
        <f t="shared" si="1"/>
        <v>133.06</v>
      </c>
      <c r="AF7" s="226">
        <f t="shared" si="1"/>
        <v>133.06</v>
      </c>
      <c r="AG7" s="226">
        <f t="shared" si="1"/>
        <v>0</v>
      </c>
      <c r="AH7" s="226">
        <f t="shared" si="1"/>
        <v>0</v>
      </c>
      <c r="AI7" s="226">
        <f t="shared" si="1"/>
        <v>0</v>
      </c>
      <c r="AJ7" s="226">
        <f t="shared" si="1"/>
        <v>0</v>
      </c>
      <c r="AK7" s="226">
        <f t="shared" si="1"/>
        <v>0</v>
      </c>
      <c r="AL7" s="226">
        <f t="shared" si="1"/>
        <v>0</v>
      </c>
      <c r="AM7" s="226">
        <f t="shared" si="1"/>
        <v>0</v>
      </c>
      <c r="AN7" s="226">
        <f t="shared" si="1"/>
        <v>0</v>
      </c>
      <c r="AO7" s="226">
        <f t="shared" si="1"/>
        <v>0</v>
      </c>
      <c r="AP7" s="226">
        <f t="shared" si="1"/>
        <v>0</v>
      </c>
      <c r="AQ7" s="226">
        <f t="shared" si="1"/>
        <v>528</v>
      </c>
      <c r="AR7" s="226">
        <f t="shared" si="1"/>
        <v>528</v>
      </c>
      <c r="AS7" s="226">
        <f t="shared" si="1"/>
        <v>0</v>
      </c>
      <c r="AT7" s="226">
        <f t="shared" si="1"/>
        <v>0</v>
      </c>
      <c r="AU7" s="226">
        <f t="shared" si="1"/>
        <v>0</v>
      </c>
      <c r="AV7" s="226">
        <f t="shared" si="1"/>
        <v>0</v>
      </c>
      <c r="AW7" s="226">
        <f t="shared" si="1"/>
        <v>200</v>
      </c>
      <c r="AX7" s="226">
        <f t="shared" si="1"/>
        <v>96.9</v>
      </c>
      <c r="AY7" s="226">
        <f t="shared" si="1"/>
        <v>0</v>
      </c>
      <c r="AZ7" s="226">
        <f t="shared" si="1"/>
        <v>0</v>
      </c>
      <c r="BA7" s="226">
        <f t="shared" si="1"/>
        <v>0</v>
      </c>
      <c r="BB7" s="226">
        <f t="shared" si="1"/>
        <v>0</v>
      </c>
      <c r="BC7" s="226">
        <f t="shared" si="1"/>
        <v>0</v>
      </c>
      <c r="BD7" s="226">
        <f t="shared" si="1"/>
        <v>0</v>
      </c>
      <c r="BE7" s="226">
        <f t="shared" si="1"/>
        <v>0</v>
      </c>
      <c r="BF7" s="226">
        <f t="shared" si="1"/>
        <v>700</v>
      </c>
      <c r="BG7" s="226">
        <f t="shared" si="1"/>
        <v>700</v>
      </c>
      <c r="BH7" s="226">
        <f t="shared" si="1"/>
        <v>0</v>
      </c>
      <c r="BI7" s="226">
        <f t="shared" si="1"/>
        <v>0</v>
      </c>
      <c r="BJ7" s="226">
        <f t="shared" si="1"/>
        <v>0</v>
      </c>
      <c r="BK7" s="226">
        <f t="shared" si="1"/>
        <v>0</v>
      </c>
      <c r="BL7" s="226">
        <f t="shared" si="1"/>
        <v>0</v>
      </c>
      <c r="BM7" s="226">
        <f t="shared" si="1"/>
        <v>0</v>
      </c>
      <c r="BN7" s="226">
        <f t="shared" si="1"/>
        <v>0</v>
      </c>
      <c r="BO7" s="226">
        <f t="shared" si="1"/>
        <v>0</v>
      </c>
      <c r="BP7" s="161">
        <f>+Z7+AD7+AF7+AB7+AH7+AJ7+AL7+AR7+AT7+AV7+AX7+AZ7+BB7+BC7+BE7+BG7+BI7+BK7</f>
        <v>15041.35</v>
      </c>
    </row>
    <row r="8" spans="1:68" ht="15" customHeight="1">
      <c r="A8" s="71"/>
      <c r="B8" s="3"/>
      <c r="C8" s="3" t="s">
        <v>0</v>
      </c>
      <c r="D8" s="46" t="s">
        <v>100</v>
      </c>
      <c r="E8" s="61">
        <v>43270.05</v>
      </c>
      <c r="F8" s="23"/>
      <c r="G8" s="24"/>
      <c r="H8" s="24"/>
      <c r="I8" s="35"/>
      <c r="J8" s="35"/>
      <c r="K8" s="184">
        <v>-4533.37</v>
      </c>
      <c r="L8" s="213"/>
      <c r="M8" s="213"/>
      <c r="N8" s="213"/>
      <c r="O8" s="105"/>
      <c r="P8" s="26">
        <f>+E8+K8+M8+L8+O8+N8</f>
        <v>38736.68</v>
      </c>
      <c r="Q8" s="33">
        <f>+Y8+AA8+AC8+AE8+AG8+AI8+AK8++AM8+AO8+AQ8+AS8+AU8+AW8+AY8+BA8+BD8+BF8+BH8++BJ8+BL8+BN8+BO8</f>
        <v>22078.400000000001</v>
      </c>
      <c r="R8" s="233">
        <f>+P8-Q8</f>
        <v>16658.28</v>
      </c>
      <c r="S8" s="20" t="e">
        <f>+Z8+AB8+AD8+AF8+AH8+AJ8+AL8+AR8+AT8+AV8+AX8+AZ8+BB8+#REF!+#REF!+#REF!+BC8+BE8+BG8+BI8+BK8</f>
        <v>#REF!</v>
      </c>
      <c r="T8" s="6" t="e">
        <f>+Q8-S8</f>
        <v>#REF!</v>
      </c>
      <c r="U8" s="109" t="e">
        <f>+T8+R8</f>
        <v>#REF!</v>
      </c>
      <c r="V8" s="320">
        <f>+Z8+AB8+AD8+AF8+AH8+AJ8+AL8+AN8+AP8+AR8+AT8+AV8+AX8+AZ8+BC8+BE8+BG8+BI8+BK8+BM8</f>
        <v>15041.35</v>
      </c>
      <c r="W8" s="320">
        <f>+Q8-V8</f>
        <v>7037.0500000000011</v>
      </c>
      <c r="X8" s="320">
        <f>+W8+R8</f>
        <v>23695.33</v>
      </c>
      <c r="Y8" s="33"/>
      <c r="Z8" s="25"/>
      <c r="AA8" s="198">
        <v>396.2</v>
      </c>
      <c r="AB8" s="183">
        <v>396.2</v>
      </c>
      <c r="AC8" s="182">
        <f>17100+3021.14</f>
        <v>20121.14</v>
      </c>
      <c r="AD8" s="183">
        <v>13187.19</v>
      </c>
      <c r="AE8" s="182">
        <v>133.06</v>
      </c>
      <c r="AF8" s="183">
        <v>133.06</v>
      </c>
      <c r="AG8" s="182"/>
      <c r="AH8" s="183"/>
      <c r="AI8" s="198"/>
      <c r="AJ8" s="124"/>
      <c r="AK8" s="198"/>
      <c r="AL8" s="124"/>
      <c r="AM8" s="198"/>
      <c r="AN8" s="198"/>
      <c r="AO8" s="198"/>
      <c r="AP8" s="198"/>
      <c r="AQ8" s="198">
        <v>528</v>
      </c>
      <c r="AR8" s="183">
        <v>528</v>
      </c>
      <c r="AS8" s="198"/>
      <c r="AT8" s="183"/>
      <c r="AU8" s="198"/>
      <c r="AV8" s="183"/>
      <c r="AW8" s="198">
        <v>200</v>
      </c>
      <c r="AX8" s="183">
        <v>96.9</v>
      </c>
      <c r="AY8" s="198"/>
      <c r="AZ8" s="183"/>
      <c r="BA8" s="198"/>
      <c r="BB8" s="183"/>
      <c r="BC8" s="183"/>
      <c r="BD8" s="198"/>
      <c r="BE8" s="183"/>
      <c r="BF8" s="198">
        <v>700</v>
      </c>
      <c r="BG8" s="183">
        <v>700</v>
      </c>
      <c r="BH8" s="198"/>
      <c r="BI8" s="183"/>
      <c r="BJ8" s="198"/>
      <c r="BK8" s="25"/>
      <c r="BL8" s="26"/>
      <c r="BM8" s="124"/>
      <c r="BN8" s="124"/>
      <c r="BO8" s="26"/>
      <c r="BP8" s="161"/>
    </row>
    <row r="9" spans="1:68" ht="15" customHeight="1">
      <c r="A9" s="71"/>
      <c r="B9" s="3"/>
      <c r="C9" s="3"/>
      <c r="D9" s="47"/>
      <c r="E9" s="61"/>
      <c r="F9" s="23"/>
      <c r="G9" s="24"/>
      <c r="H9" s="24"/>
      <c r="I9" s="35"/>
      <c r="J9" s="35"/>
      <c r="K9" s="184"/>
      <c r="L9" s="213"/>
      <c r="M9" s="213"/>
      <c r="N9" s="213"/>
      <c r="O9" s="105"/>
      <c r="P9" s="26">
        <f>+E9+K9+M9+L9+O9+N9</f>
        <v>0</v>
      </c>
      <c r="Q9" s="33">
        <f>+Y9+AA9+AC9+AE9+AG9+AI9+AK9++AM9+AO9+AQ9+AS9+AU9+AW9+AY9+BA9+BD9+BF9+BH9++BJ9+BL9+BN9+BO9</f>
        <v>0</v>
      </c>
      <c r="R9" s="233">
        <f t="shared" ref="R9:R20" si="6">+P9-Q9</f>
        <v>0</v>
      </c>
      <c r="S9" s="20" t="e">
        <f>+Z9+AB9+AD9+AF9+AH9+AJ9+AL9+AR9+AT9+AV9+AX9+AZ9+BB9+#REF!+#REF!+#REF!+BC9+BE9+BG9+BI9+BK9</f>
        <v>#REF!</v>
      </c>
      <c r="T9" s="6" t="e">
        <f t="shared" ref="T9" si="7">+Q9-S9</f>
        <v>#REF!</v>
      </c>
      <c r="U9" s="109" t="e">
        <f t="shared" ref="U9" si="8">+T9+R9</f>
        <v>#REF!</v>
      </c>
      <c r="V9" s="320">
        <f>+Z9+AB9+AD9+AF9+AH9+AJ9+AL9+AN9+AP9+AR9+AT9+AV9+AX9+AZ9+BC9+BE9+BG9+BI9+BK9+BM9</f>
        <v>0</v>
      </c>
      <c r="W9" s="320">
        <f>+Q9-V9</f>
        <v>0</v>
      </c>
      <c r="X9" s="320">
        <f>+W9+R9</f>
        <v>0</v>
      </c>
      <c r="Y9" s="33"/>
      <c r="Z9" s="25"/>
      <c r="AA9" s="198"/>
      <c r="AB9" s="183"/>
      <c r="AC9" s="182"/>
      <c r="AD9" s="183"/>
      <c r="AE9" s="182"/>
      <c r="AF9" s="183"/>
      <c r="AG9" s="182"/>
      <c r="AH9" s="183"/>
      <c r="AI9" s="199"/>
      <c r="AJ9" s="207"/>
      <c r="AK9" s="199"/>
      <c r="AL9" s="207"/>
      <c r="AM9" s="199"/>
      <c r="AN9" s="199"/>
      <c r="AO9" s="199"/>
      <c r="AP9" s="199"/>
      <c r="AQ9" s="198"/>
      <c r="AR9" s="183"/>
      <c r="AS9" s="198"/>
      <c r="AT9" s="183"/>
      <c r="AU9" s="198"/>
      <c r="AV9" s="183"/>
      <c r="AW9" s="198"/>
      <c r="AX9" s="183"/>
      <c r="AY9" s="198"/>
      <c r="AZ9" s="183"/>
      <c r="BA9" s="198"/>
      <c r="BB9" s="183"/>
      <c r="BC9" s="183"/>
      <c r="BD9" s="198"/>
      <c r="BE9" s="183"/>
      <c r="BF9" s="198"/>
      <c r="BG9" s="183"/>
      <c r="BH9" s="198"/>
      <c r="BI9" s="183"/>
      <c r="BJ9" s="198"/>
      <c r="BK9" s="25"/>
      <c r="BL9" s="26"/>
      <c r="BM9" s="124"/>
      <c r="BN9" s="124"/>
      <c r="BO9" s="26"/>
      <c r="BP9" s="161"/>
    </row>
    <row r="10" spans="1:68" ht="15" customHeight="1">
      <c r="A10" s="71"/>
      <c r="B10" s="3"/>
      <c r="C10" s="3"/>
      <c r="D10" s="47"/>
      <c r="E10" s="61"/>
      <c r="F10" s="33"/>
      <c r="G10" s="25"/>
      <c r="H10" s="25"/>
      <c r="I10" s="35"/>
      <c r="J10" s="35"/>
      <c r="K10" s="184"/>
      <c r="L10" s="213"/>
      <c r="M10" s="213"/>
      <c r="N10" s="213"/>
      <c r="O10" s="105"/>
      <c r="P10" s="26"/>
      <c r="Q10" s="33"/>
      <c r="R10" s="233"/>
      <c r="S10" s="109"/>
      <c r="T10" s="94"/>
      <c r="U10" s="109"/>
      <c r="V10" s="320"/>
      <c r="W10" s="320"/>
      <c r="X10" s="320"/>
      <c r="Y10" s="33"/>
      <c r="Z10" s="25"/>
      <c r="AA10" s="182"/>
      <c r="AB10" s="183"/>
      <c r="AC10" s="182"/>
      <c r="AD10" s="183"/>
      <c r="AE10" s="182"/>
      <c r="AF10" s="183"/>
      <c r="AG10" s="182"/>
      <c r="AH10" s="183"/>
      <c r="AI10" s="184"/>
      <c r="AJ10" s="207"/>
      <c r="AK10" s="184"/>
      <c r="AL10" s="207"/>
      <c r="AM10" s="184"/>
      <c r="AN10" s="184"/>
      <c r="AO10" s="184"/>
      <c r="AP10" s="184"/>
      <c r="AQ10" s="182"/>
      <c r="AR10" s="183"/>
      <c r="AS10" s="182"/>
      <c r="AT10" s="183"/>
      <c r="AU10" s="182"/>
      <c r="AV10" s="183"/>
      <c r="AW10" s="182"/>
      <c r="AX10" s="183"/>
      <c r="AY10" s="182"/>
      <c r="AZ10" s="183"/>
      <c r="BA10" s="182"/>
      <c r="BB10" s="183"/>
      <c r="BC10" s="183"/>
      <c r="BD10" s="182"/>
      <c r="BE10" s="183"/>
      <c r="BF10" s="182"/>
      <c r="BG10" s="183"/>
      <c r="BH10" s="182"/>
      <c r="BI10" s="183"/>
      <c r="BJ10" s="182"/>
      <c r="BK10" s="25"/>
      <c r="BL10" s="26"/>
      <c r="BM10" s="124"/>
      <c r="BN10" s="124"/>
      <c r="BO10" s="26"/>
      <c r="BP10" s="161"/>
    </row>
    <row r="11" spans="1:68" s="29" customFormat="1" ht="15" customHeight="1">
      <c r="A11" s="70"/>
      <c r="B11" s="1" t="s">
        <v>4</v>
      </c>
      <c r="C11" s="1"/>
      <c r="D11" s="45" t="s">
        <v>5</v>
      </c>
      <c r="E11" s="59">
        <f t="shared" ref="E11:M11" si="9">SUM(E12:E25)</f>
        <v>54527.080000000009</v>
      </c>
      <c r="F11" s="59">
        <f t="shared" si="9"/>
        <v>0</v>
      </c>
      <c r="G11" s="59">
        <f t="shared" si="9"/>
        <v>0</v>
      </c>
      <c r="H11" s="59">
        <f t="shared" si="9"/>
        <v>0</v>
      </c>
      <c r="I11" s="59">
        <f t="shared" si="9"/>
        <v>0</v>
      </c>
      <c r="J11" s="59">
        <f t="shared" si="9"/>
        <v>0</v>
      </c>
      <c r="K11" s="186">
        <f t="shared" si="9"/>
        <v>1347.1</v>
      </c>
      <c r="L11" s="214">
        <f t="shared" si="9"/>
        <v>0</v>
      </c>
      <c r="M11" s="214">
        <f t="shared" si="9"/>
        <v>0</v>
      </c>
      <c r="N11" s="214"/>
      <c r="O11" s="117">
        <f t="shared" ref="O11:BO11" si="10">SUM(O12:O25)</f>
        <v>0</v>
      </c>
      <c r="P11" s="214">
        <f t="shared" si="10"/>
        <v>55874.180000000008</v>
      </c>
      <c r="Q11" s="214">
        <f t="shared" si="10"/>
        <v>39627.310000000005</v>
      </c>
      <c r="R11" s="214">
        <f t="shared" si="10"/>
        <v>16246.87</v>
      </c>
      <c r="S11" s="214" t="e">
        <f t="shared" si="10"/>
        <v>#REF!</v>
      </c>
      <c r="T11" s="214" t="e">
        <f t="shared" si="10"/>
        <v>#REF!</v>
      </c>
      <c r="U11" s="214" t="e">
        <f t="shared" si="10"/>
        <v>#REF!</v>
      </c>
      <c r="V11" s="214">
        <f t="shared" si="10"/>
        <v>11449.15</v>
      </c>
      <c r="W11" s="214">
        <f t="shared" si="10"/>
        <v>28178.160000000003</v>
      </c>
      <c r="X11" s="214">
        <f t="shared" si="10"/>
        <v>44425.03</v>
      </c>
      <c r="Y11" s="214">
        <f t="shared" si="10"/>
        <v>0</v>
      </c>
      <c r="Z11" s="214">
        <f t="shared" si="10"/>
        <v>0</v>
      </c>
      <c r="AA11" s="214">
        <f t="shared" si="10"/>
        <v>0</v>
      </c>
      <c r="AB11" s="214">
        <f t="shared" si="10"/>
        <v>0</v>
      </c>
      <c r="AC11" s="214">
        <f t="shared" si="10"/>
        <v>4847.51</v>
      </c>
      <c r="AD11" s="214">
        <f t="shared" si="10"/>
        <v>3692.8599999999997</v>
      </c>
      <c r="AE11" s="214">
        <f t="shared" si="10"/>
        <v>0</v>
      </c>
      <c r="AF11" s="214">
        <f t="shared" si="10"/>
        <v>0</v>
      </c>
      <c r="AG11" s="214">
        <f t="shared" si="10"/>
        <v>0</v>
      </c>
      <c r="AH11" s="214">
        <f t="shared" si="10"/>
        <v>0</v>
      </c>
      <c r="AI11" s="214">
        <f t="shared" si="10"/>
        <v>0</v>
      </c>
      <c r="AJ11" s="214">
        <f t="shared" si="10"/>
        <v>0</v>
      </c>
      <c r="AK11" s="214">
        <f t="shared" si="10"/>
        <v>0</v>
      </c>
      <c r="AL11" s="214">
        <f t="shared" si="10"/>
        <v>0</v>
      </c>
      <c r="AM11" s="214">
        <f t="shared" si="10"/>
        <v>0</v>
      </c>
      <c r="AN11" s="214">
        <f t="shared" si="10"/>
        <v>0</v>
      </c>
      <c r="AO11" s="214">
        <f t="shared" si="10"/>
        <v>0</v>
      </c>
      <c r="AP11" s="214">
        <f t="shared" si="10"/>
        <v>0</v>
      </c>
      <c r="AQ11" s="214">
        <f t="shared" si="10"/>
        <v>0</v>
      </c>
      <c r="AR11" s="214">
        <f t="shared" si="10"/>
        <v>0</v>
      </c>
      <c r="AS11" s="214">
        <f t="shared" si="10"/>
        <v>2000</v>
      </c>
      <c r="AT11" s="214">
        <f t="shared" si="10"/>
        <v>1000</v>
      </c>
      <c r="AU11" s="214">
        <f t="shared" si="10"/>
        <v>11600</v>
      </c>
      <c r="AV11" s="214">
        <f t="shared" si="10"/>
        <v>2596.69</v>
      </c>
      <c r="AW11" s="214">
        <f t="shared" si="10"/>
        <v>0</v>
      </c>
      <c r="AX11" s="214">
        <f t="shared" si="10"/>
        <v>0</v>
      </c>
      <c r="AY11" s="214">
        <f t="shared" si="10"/>
        <v>7900</v>
      </c>
      <c r="AZ11" s="214">
        <f t="shared" si="10"/>
        <v>403</v>
      </c>
      <c r="BA11" s="214">
        <f t="shared" si="10"/>
        <v>8952</v>
      </c>
      <c r="BB11" s="214">
        <f t="shared" si="10"/>
        <v>0</v>
      </c>
      <c r="BC11" s="214">
        <f t="shared" si="10"/>
        <v>1366.8</v>
      </c>
      <c r="BD11" s="214">
        <f t="shared" si="10"/>
        <v>4327.7999999999993</v>
      </c>
      <c r="BE11" s="214">
        <f t="shared" si="10"/>
        <v>2389.8000000000002</v>
      </c>
      <c r="BF11" s="214">
        <f t="shared" si="10"/>
        <v>0</v>
      </c>
      <c r="BG11" s="214">
        <f t="shared" si="10"/>
        <v>0</v>
      </c>
      <c r="BH11" s="214">
        <f t="shared" si="10"/>
        <v>0</v>
      </c>
      <c r="BI11" s="214">
        <f t="shared" si="10"/>
        <v>0</v>
      </c>
      <c r="BJ11" s="214">
        <f t="shared" si="10"/>
        <v>0</v>
      </c>
      <c r="BK11" s="214">
        <f t="shared" si="10"/>
        <v>0</v>
      </c>
      <c r="BL11" s="214">
        <f t="shared" si="10"/>
        <v>0</v>
      </c>
      <c r="BM11" s="214">
        <f t="shared" si="10"/>
        <v>0</v>
      </c>
      <c r="BN11" s="214">
        <f t="shared" si="10"/>
        <v>0</v>
      </c>
      <c r="BO11" s="214">
        <f t="shared" si="10"/>
        <v>0</v>
      </c>
      <c r="BP11" s="161">
        <f t="shared" ref="BP11:BP20" si="11">+Z11+AD11+AF11+AB11+AH11+AJ11+AL11+AR11+AT11+AV11+AX11+AZ11+BB11+BC11+BE11+BG11+BI11+BK11</f>
        <v>11449.149999999998</v>
      </c>
    </row>
    <row r="12" spans="1:68" ht="15" customHeight="1">
      <c r="A12" s="71"/>
      <c r="B12" s="3"/>
      <c r="C12" s="3" t="s">
        <v>0</v>
      </c>
      <c r="D12" s="48" t="s">
        <v>101</v>
      </c>
      <c r="E12" s="62">
        <v>17484.82</v>
      </c>
      <c r="F12" s="23"/>
      <c r="G12" s="24"/>
      <c r="H12" s="24"/>
      <c r="I12" s="35"/>
      <c r="J12" s="35"/>
      <c r="K12" s="184"/>
      <c r="L12" s="213"/>
      <c r="M12" s="213"/>
      <c r="N12" s="213"/>
      <c r="O12" s="105"/>
      <c r="P12" s="26">
        <f t="shared" ref="P12:P25" si="12">+E12+K12+M12+L12+O12+N12</f>
        <v>17484.82</v>
      </c>
      <c r="Q12" s="33">
        <f t="shared" ref="Q12:Q25" si="13">+Y12+AA12+AC12+AE12+AG12+AI12+AK12++AM12+AO12+AQ12+AS12+AU12+AW12+AY12+BA12+BD12+BF12+BH12++BJ12+BL12+BN12+BO12</f>
        <v>17484.82</v>
      </c>
      <c r="R12" s="233">
        <f t="shared" si="6"/>
        <v>0</v>
      </c>
      <c r="S12" s="20" t="e">
        <f>+Z12+AB12+AD12+AF12+AH12+AJ12+AL12+AR12+AT12+AV12+AX12+AZ12+BB12+#REF!+#REF!+#REF!+BC12+BE12+BG12+BI12+BK12</f>
        <v>#REF!</v>
      </c>
      <c r="T12" s="6" t="e">
        <f t="shared" ref="T12:T25" si="14">+Q12-S12</f>
        <v>#REF!</v>
      </c>
      <c r="U12" s="94" t="e">
        <f t="shared" ref="U12:U25" si="15">+T12+R12</f>
        <v>#REF!</v>
      </c>
      <c r="V12" s="320">
        <f t="shared" ref="V12:V25" si="16">+Z12+AB12+AD12+AF12+AH12+AJ12+AL12+AN12+AP12+AR12+AT12+AV12+AX12+AZ12+BC12+BE12+BG12+BI12+BK12+BM12</f>
        <v>1814.8</v>
      </c>
      <c r="W12" s="320">
        <f t="shared" ref="W12:W25" si="17">+Q12-V12</f>
        <v>15670.02</v>
      </c>
      <c r="X12" s="320">
        <f t="shared" ref="X12:X25" si="18">+W12+R12</f>
        <v>15670.02</v>
      </c>
      <c r="Y12" s="105"/>
      <c r="Z12" s="35"/>
      <c r="AA12" s="199"/>
      <c r="AB12" s="185"/>
      <c r="AC12" s="184"/>
      <c r="AD12" s="185"/>
      <c r="AE12" s="184"/>
      <c r="AF12" s="185"/>
      <c r="AG12" s="184"/>
      <c r="AH12" s="185"/>
      <c r="AI12" s="199"/>
      <c r="AJ12" s="207"/>
      <c r="AK12" s="199"/>
      <c r="AL12" s="207"/>
      <c r="AM12" s="199"/>
      <c r="AN12" s="199"/>
      <c r="AO12" s="199"/>
      <c r="AP12" s="199"/>
      <c r="AQ12" s="199"/>
      <c r="AR12" s="185"/>
      <c r="AS12" s="199"/>
      <c r="AT12" s="185"/>
      <c r="AU12" s="199">
        <v>6500</v>
      </c>
      <c r="AV12" s="185">
        <v>500</v>
      </c>
      <c r="AW12" s="199"/>
      <c r="AX12" s="185"/>
      <c r="AY12" s="199">
        <v>4500</v>
      </c>
      <c r="AZ12" s="185"/>
      <c r="BA12" s="199">
        <v>4500</v>
      </c>
      <c r="BB12" s="185"/>
      <c r="BC12" s="185">
        <v>314.8</v>
      </c>
      <c r="BD12" s="199">
        <v>1984.82</v>
      </c>
      <c r="BE12" s="185">
        <v>1000</v>
      </c>
      <c r="BF12" s="199"/>
      <c r="BG12" s="185"/>
      <c r="BH12" s="199"/>
      <c r="BI12" s="185"/>
      <c r="BJ12" s="199"/>
      <c r="BK12" s="35"/>
      <c r="BL12" s="213"/>
      <c r="BM12" s="207"/>
      <c r="BN12" s="207"/>
      <c r="BO12" s="213"/>
      <c r="BP12" s="161">
        <f t="shared" si="11"/>
        <v>1814.8</v>
      </c>
    </row>
    <row r="13" spans="1:68" ht="15" customHeight="1">
      <c r="A13" s="71"/>
      <c r="B13" s="3"/>
      <c r="C13" s="3" t="s">
        <v>4</v>
      </c>
      <c r="D13" s="48" t="s">
        <v>105</v>
      </c>
      <c r="E13" s="61">
        <v>5465.58</v>
      </c>
      <c r="F13" s="23"/>
      <c r="G13" s="24"/>
      <c r="H13" s="24"/>
      <c r="I13" s="35"/>
      <c r="J13" s="35"/>
      <c r="K13" s="184"/>
      <c r="L13" s="213"/>
      <c r="M13" s="213"/>
      <c r="N13" s="213"/>
      <c r="O13" s="105"/>
      <c r="P13" s="26">
        <f t="shared" si="12"/>
        <v>5465.58</v>
      </c>
      <c r="Q13" s="33">
        <f t="shared" si="13"/>
        <v>5465.58</v>
      </c>
      <c r="R13" s="233">
        <f t="shared" si="6"/>
        <v>0</v>
      </c>
      <c r="S13" s="20" t="e">
        <f>+Z13+AB13+AD13+AF13+AH13+AJ13+AL13+AR13+AT13+AV13+AX13+AZ13+BB13+#REF!+#REF!+#REF!+BC13+BE13+BG13+BI13+BK13</f>
        <v>#REF!</v>
      </c>
      <c r="T13" s="6" t="e">
        <f t="shared" si="14"/>
        <v>#REF!</v>
      </c>
      <c r="U13" s="94" t="e">
        <f t="shared" si="15"/>
        <v>#REF!</v>
      </c>
      <c r="V13" s="320">
        <f t="shared" si="16"/>
        <v>2569.5699999999997</v>
      </c>
      <c r="W13" s="320">
        <f t="shared" si="17"/>
        <v>2896.01</v>
      </c>
      <c r="X13" s="320">
        <f t="shared" si="18"/>
        <v>2896.01</v>
      </c>
      <c r="Y13" s="105"/>
      <c r="Z13" s="35"/>
      <c r="AA13" s="199"/>
      <c r="AB13" s="185"/>
      <c r="AC13" s="184">
        <v>1069.57</v>
      </c>
      <c r="AD13" s="185">
        <v>1069.57</v>
      </c>
      <c r="AE13" s="184"/>
      <c r="AF13" s="185"/>
      <c r="AG13" s="184"/>
      <c r="AH13" s="185"/>
      <c r="AI13" s="199"/>
      <c r="AJ13" s="207"/>
      <c r="AK13" s="199"/>
      <c r="AL13" s="207"/>
      <c r="AM13" s="199"/>
      <c r="AN13" s="199"/>
      <c r="AO13" s="199"/>
      <c r="AP13" s="199"/>
      <c r="AQ13" s="199"/>
      <c r="AR13" s="185"/>
      <c r="AS13" s="199"/>
      <c r="AT13" s="185"/>
      <c r="AU13" s="199">
        <v>1200</v>
      </c>
      <c r="AV13" s="185">
        <v>500</v>
      </c>
      <c r="AW13" s="199"/>
      <c r="AX13" s="185"/>
      <c r="AY13" s="199">
        <v>800</v>
      </c>
      <c r="AZ13" s="185"/>
      <c r="BA13" s="199">
        <v>800</v>
      </c>
      <c r="BB13" s="185"/>
      <c r="BC13" s="185"/>
      <c r="BD13" s="199">
        <v>1596.01</v>
      </c>
      <c r="BE13" s="185">
        <v>1000</v>
      </c>
      <c r="BF13" s="199"/>
      <c r="BG13" s="185"/>
      <c r="BH13" s="199"/>
      <c r="BI13" s="185"/>
      <c r="BJ13" s="199"/>
      <c r="BK13" s="35"/>
      <c r="BL13" s="213"/>
      <c r="BM13" s="207"/>
      <c r="BN13" s="207"/>
      <c r="BO13" s="213"/>
      <c r="BP13" s="161">
        <f t="shared" si="11"/>
        <v>2569.5699999999997</v>
      </c>
    </row>
    <row r="14" spans="1:68" ht="15" customHeight="1">
      <c r="A14" s="71"/>
      <c r="B14" s="3"/>
      <c r="C14" s="3" t="s">
        <v>10</v>
      </c>
      <c r="D14" s="48" t="s">
        <v>102</v>
      </c>
      <c r="E14" s="61">
        <v>5197.26</v>
      </c>
      <c r="F14" s="23"/>
      <c r="G14" s="24"/>
      <c r="H14" s="24"/>
      <c r="I14" s="35"/>
      <c r="J14" s="35"/>
      <c r="K14" s="184"/>
      <c r="L14" s="213"/>
      <c r="M14" s="213"/>
      <c r="N14" s="213"/>
      <c r="O14" s="105"/>
      <c r="P14" s="26">
        <f t="shared" si="12"/>
        <v>5197.26</v>
      </c>
      <c r="Q14" s="33">
        <f t="shared" si="13"/>
        <v>5197.26</v>
      </c>
      <c r="R14" s="233">
        <f t="shared" si="6"/>
        <v>0</v>
      </c>
      <c r="S14" s="20" t="e">
        <f>+Z14+AB14+AD14+AF14+AH14+AJ14+AL14+AR14+AT14+AV14+AX14+AZ14+BB14+#REF!+#REF!+#REF!+BC14+BE14+BG14+BI14+BK14</f>
        <v>#REF!</v>
      </c>
      <c r="T14" s="6" t="e">
        <f t="shared" si="14"/>
        <v>#REF!</v>
      </c>
      <c r="U14" s="94" t="e">
        <f t="shared" si="15"/>
        <v>#REF!</v>
      </c>
      <c r="V14" s="320">
        <f t="shared" si="16"/>
        <v>2172.29</v>
      </c>
      <c r="W14" s="320">
        <f t="shared" si="17"/>
        <v>3024.9700000000003</v>
      </c>
      <c r="X14" s="320">
        <f t="shared" si="18"/>
        <v>3024.9700000000003</v>
      </c>
      <c r="Y14" s="105"/>
      <c r="Z14" s="35"/>
      <c r="AA14" s="199"/>
      <c r="AB14" s="185"/>
      <c r="AC14" s="184">
        <v>1672.29</v>
      </c>
      <c r="AD14" s="185">
        <v>1672.29</v>
      </c>
      <c r="AE14" s="184"/>
      <c r="AF14" s="185"/>
      <c r="AG14" s="184"/>
      <c r="AH14" s="185"/>
      <c r="AI14" s="199"/>
      <c r="AJ14" s="207"/>
      <c r="AK14" s="199"/>
      <c r="AL14" s="207"/>
      <c r="AM14" s="199"/>
      <c r="AN14" s="199"/>
      <c r="AO14" s="199"/>
      <c r="AP14" s="199"/>
      <c r="AQ14" s="199"/>
      <c r="AR14" s="185"/>
      <c r="AS14" s="199"/>
      <c r="AT14" s="185"/>
      <c r="AU14" s="199">
        <v>1500</v>
      </c>
      <c r="AV14" s="185">
        <v>500</v>
      </c>
      <c r="AW14" s="199"/>
      <c r="AX14" s="185"/>
      <c r="AY14" s="199">
        <v>1000</v>
      </c>
      <c r="AZ14" s="185"/>
      <c r="BA14" s="199">
        <v>1000</v>
      </c>
      <c r="BB14" s="185"/>
      <c r="BC14" s="185"/>
      <c r="BD14" s="199">
        <v>24.97</v>
      </c>
      <c r="BE14" s="185"/>
      <c r="BF14" s="199"/>
      <c r="BG14" s="185"/>
      <c r="BH14" s="199"/>
      <c r="BI14" s="185"/>
      <c r="BJ14" s="199"/>
      <c r="BK14" s="35"/>
      <c r="BL14" s="213"/>
      <c r="BM14" s="207"/>
      <c r="BN14" s="207"/>
      <c r="BO14" s="213"/>
      <c r="BP14" s="161">
        <f t="shared" si="11"/>
        <v>2172.29</v>
      </c>
    </row>
    <row r="15" spans="1:68" ht="15" customHeight="1">
      <c r="A15" s="71"/>
      <c r="B15" s="3"/>
      <c r="C15" s="3" t="s">
        <v>8</v>
      </c>
      <c r="D15" s="48" t="s">
        <v>103</v>
      </c>
      <c r="E15" s="61">
        <v>3732</v>
      </c>
      <c r="F15" s="23"/>
      <c r="G15" s="24"/>
      <c r="H15" s="24"/>
      <c r="I15" s="35"/>
      <c r="J15" s="35"/>
      <c r="K15" s="184"/>
      <c r="L15" s="213"/>
      <c r="M15" s="213"/>
      <c r="N15" s="213"/>
      <c r="O15" s="105"/>
      <c r="P15" s="26">
        <f t="shared" si="12"/>
        <v>3732</v>
      </c>
      <c r="Q15" s="33">
        <f t="shared" si="13"/>
        <v>3732</v>
      </c>
      <c r="R15" s="233">
        <f t="shared" si="6"/>
        <v>0</v>
      </c>
      <c r="S15" s="20" t="e">
        <f>+Z15+AB15+AD15+AF15+AH15+AJ15+AL15+AR15+AT15+AV15+AX15+AZ15+BB15+#REF!+#REF!+#REF!+BC15+BE15+BG15+BI15+BK15</f>
        <v>#REF!</v>
      </c>
      <c r="T15" s="6" t="e">
        <f t="shared" si="14"/>
        <v>#REF!</v>
      </c>
      <c r="U15" s="94" t="e">
        <f t="shared" si="15"/>
        <v>#REF!</v>
      </c>
      <c r="V15" s="320">
        <f t="shared" si="16"/>
        <v>1432</v>
      </c>
      <c r="W15" s="320">
        <f t="shared" si="17"/>
        <v>2300</v>
      </c>
      <c r="X15" s="320">
        <f t="shared" si="18"/>
        <v>2300</v>
      </c>
      <c r="Y15" s="105"/>
      <c r="Z15" s="35"/>
      <c r="AA15" s="199"/>
      <c r="AB15" s="185"/>
      <c r="AC15" s="199">
        <v>932</v>
      </c>
      <c r="AD15" s="185">
        <v>932</v>
      </c>
      <c r="AE15" s="184"/>
      <c r="AF15" s="185"/>
      <c r="AG15" s="184"/>
      <c r="AH15" s="185"/>
      <c r="AI15" s="199"/>
      <c r="AJ15" s="207"/>
      <c r="AK15" s="199"/>
      <c r="AL15" s="207"/>
      <c r="AM15" s="199"/>
      <c r="AN15" s="199"/>
      <c r="AO15" s="199"/>
      <c r="AP15" s="199"/>
      <c r="AQ15" s="199"/>
      <c r="AR15" s="185"/>
      <c r="AS15" s="199"/>
      <c r="AT15" s="185"/>
      <c r="AU15" s="199">
        <v>1200</v>
      </c>
      <c r="AV15" s="185">
        <v>500</v>
      </c>
      <c r="AW15" s="199"/>
      <c r="AX15" s="185"/>
      <c r="AY15" s="199">
        <v>800</v>
      </c>
      <c r="AZ15" s="185"/>
      <c r="BA15" s="199">
        <v>800</v>
      </c>
      <c r="BB15" s="185"/>
      <c r="BC15" s="185"/>
      <c r="BD15" s="199"/>
      <c r="BE15" s="185"/>
      <c r="BF15" s="199"/>
      <c r="BG15" s="185"/>
      <c r="BH15" s="199"/>
      <c r="BI15" s="185"/>
      <c r="BJ15" s="199"/>
      <c r="BK15" s="35"/>
      <c r="BL15" s="213"/>
      <c r="BM15" s="207"/>
      <c r="BN15" s="207"/>
      <c r="BO15" s="213"/>
      <c r="BP15" s="161">
        <f t="shared" si="11"/>
        <v>1432</v>
      </c>
    </row>
    <row r="16" spans="1:68" ht="15" customHeight="1">
      <c r="A16" s="71"/>
      <c r="B16" s="3"/>
      <c r="C16" s="3" t="s">
        <v>15</v>
      </c>
      <c r="D16" s="48" t="s">
        <v>104</v>
      </c>
      <c r="E16" s="61">
        <v>3389</v>
      </c>
      <c r="F16" s="23"/>
      <c r="G16" s="24"/>
      <c r="H16" s="24"/>
      <c r="I16" s="35"/>
      <c r="J16" s="35"/>
      <c r="K16" s="184"/>
      <c r="L16" s="213"/>
      <c r="M16" s="213"/>
      <c r="N16" s="213"/>
      <c r="O16" s="105"/>
      <c r="P16" s="26">
        <f t="shared" si="12"/>
        <v>3389</v>
      </c>
      <c r="Q16" s="33">
        <f t="shared" si="13"/>
        <v>3389</v>
      </c>
      <c r="R16" s="233">
        <f t="shared" si="6"/>
        <v>0</v>
      </c>
      <c r="S16" s="20" t="e">
        <f>+Z16+AB16+AD16+AF16+AH16+AJ16+AL16+AR16+AT16+AV16+AX16+AZ16+BB16+#REF!+#REF!+#REF!+BC16+BE16+BG16+BI16+BK16</f>
        <v>#REF!</v>
      </c>
      <c r="T16" s="6" t="e">
        <f t="shared" si="14"/>
        <v>#REF!</v>
      </c>
      <c r="U16" s="94" t="e">
        <f t="shared" si="15"/>
        <v>#REF!</v>
      </c>
      <c r="V16" s="320">
        <f t="shared" si="16"/>
        <v>1256.49</v>
      </c>
      <c r="W16" s="320">
        <f t="shared" si="17"/>
        <v>2132.5100000000002</v>
      </c>
      <c r="X16" s="320">
        <f t="shared" si="18"/>
        <v>2132.5100000000002</v>
      </c>
      <c r="Y16" s="105"/>
      <c r="Z16" s="35"/>
      <c r="AA16" s="199"/>
      <c r="AB16" s="185"/>
      <c r="AC16" s="199">
        <v>19</v>
      </c>
      <c r="AD16" s="185">
        <v>19</v>
      </c>
      <c r="AE16" s="184"/>
      <c r="AF16" s="185"/>
      <c r="AG16" s="184"/>
      <c r="AH16" s="185"/>
      <c r="AI16" s="199"/>
      <c r="AJ16" s="207"/>
      <c r="AK16" s="199"/>
      <c r="AL16" s="207"/>
      <c r="AM16" s="199"/>
      <c r="AN16" s="199"/>
      <c r="AO16" s="199"/>
      <c r="AP16" s="199"/>
      <c r="AQ16" s="199"/>
      <c r="AR16" s="185"/>
      <c r="AS16" s="199"/>
      <c r="AT16" s="185"/>
      <c r="AU16" s="199">
        <v>1200</v>
      </c>
      <c r="AV16" s="185">
        <v>596.69000000000005</v>
      </c>
      <c r="AW16" s="199"/>
      <c r="AX16" s="185"/>
      <c r="AY16" s="199">
        <v>800</v>
      </c>
      <c r="AZ16" s="185">
        <v>403</v>
      </c>
      <c r="BA16" s="199">
        <v>800</v>
      </c>
      <c r="BB16" s="185"/>
      <c r="BC16" s="185"/>
      <c r="BD16" s="199">
        <v>570</v>
      </c>
      <c r="BE16" s="185">
        <v>237.8</v>
      </c>
      <c r="BF16" s="199"/>
      <c r="BG16" s="185"/>
      <c r="BH16" s="199"/>
      <c r="BI16" s="185"/>
      <c r="BJ16" s="199"/>
      <c r="BK16" s="35"/>
      <c r="BL16" s="213"/>
      <c r="BM16" s="207"/>
      <c r="BN16" s="207"/>
      <c r="BO16" s="213"/>
      <c r="BP16" s="161">
        <f t="shared" si="11"/>
        <v>1256.49</v>
      </c>
    </row>
    <row r="17" spans="1:68" ht="15" customHeight="1">
      <c r="A17" s="71"/>
      <c r="B17" s="3"/>
      <c r="C17" s="3" t="s">
        <v>14</v>
      </c>
      <c r="D17" s="48" t="s">
        <v>106</v>
      </c>
      <c r="E17" s="61">
        <v>66.5</v>
      </c>
      <c r="F17" s="23"/>
      <c r="G17" s="24"/>
      <c r="H17" s="24"/>
      <c r="I17" s="35"/>
      <c r="J17" s="35"/>
      <c r="K17" s="184"/>
      <c r="L17" s="213"/>
      <c r="M17" s="213"/>
      <c r="N17" s="213"/>
      <c r="O17" s="105"/>
      <c r="P17" s="26">
        <f t="shared" si="12"/>
        <v>66.5</v>
      </c>
      <c r="Q17" s="33">
        <f t="shared" si="13"/>
        <v>0</v>
      </c>
      <c r="R17" s="233">
        <f t="shared" si="6"/>
        <v>66.5</v>
      </c>
      <c r="S17" s="20" t="e">
        <f>+Z17+AB17+AD17+AF17+AH17+AJ17+AL17+AR17+AT17+AV17+AX17+AZ17+BB17+#REF!+#REF!+#REF!+BC17+BE17+BG17+BI17+BK17</f>
        <v>#REF!</v>
      </c>
      <c r="T17" s="6" t="e">
        <f t="shared" si="14"/>
        <v>#REF!</v>
      </c>
      <c r="U17" s="94" t="e">
        <f t="shared" si="15"/>
        <v>#REF!</v>
      </c>
      <c r="V17" s="320">
        <f t="shared" si="16"/>
        <v>0</v>
      </c>
      <c r="W17" s="320">
        <f t="shared" si="17"/>
        <v>0</v>
      </c>
      <c r="X17" s="320">
        <f t="shared" si="18"/>
        <v>66.5</v>
      </c>
      <c r="Y17" s="105"/>
      <c r="Z17" s="35"/>
      <c r="AA17" s="199"/>
      <c r="AB17" s="185"/>
      <c r="AC17" s="199"/>
      <c r="AD17" s="185"/>
      <c r="AE17" s="184"/>
      <c r="AF17" s="185"/>
      <c r="AG17" s="184"/>
      <c r="AH17" s="185"/>
      <c r="AI17" s="199"/>
      <c r="AJ17" s="207"/>
      <c r="AK17" s="199"/>
      <c r="AL17" s="207"/>
      <c r="AM17" s="199"/>
      <c r="AN17" s="199"/>
      <c r="AO17" s="199"/>
      <c r="AP17" s="199"/>
      <c r="AQ17" s="199"/>
      <c r="AR17" s="185"/>
      <c r="AS17" s="199"/>
      <c r="AT17" s="185"/>
      <c r="AU17" s="199"/>
      <c r="AV17" s="185"/>
      <c r="AW17" s="199"/>
      <c r="AX17" s="185"/>
      <c r="AY17" s="199"/>
      <c r="AZ17" s="185"/>
      <c r="BA17" s="199"/>
      <c r="BB17" s="185"/>
      <c r="BC17" s="185"/>
      <c r="BD17" s="199"/>
      <c r="BE17" s="185"/>
      <c r="BF17" s="199"/>
      <c r="BG17" s="185"/>
      <c r="BH17" s="199"/>
      <c r="BI17" s="185"/>
      <c r="BJ17" s="199"/>
      <c r="BK17" s="35"/>
      <c r="BL17" s="213"/>
      <c r="BM17" s="207"/>
      <c r="BN17" s="207"/>
      <c r="BO17" s="213"/>
      <c r="BP17" s="161">
        <f t="shared" si="11"/>
        <v>0</v>
      </c>
    </row>
    <row r="18" spans="1:68" ht="15" customHeight="1">
      <c r="A18" s="71"/>
      <c r="B18" s="3"/>
      <c r="C18" s="3" t="s">
        <v>18</v>
      </c>
      <c r="D18" s="48" t="s">
        <v>107</v>
      </c>
      <c r="E18" s="61">
        <v>123.5</v>
      </c>
      <c r="F18" s="23"/>
      <c r="G18" s="24"/>
      <c r="H18" s="24"/>
      <c r="I18" s="35"/>
      <c r="J18" s="35"/>
      <c r="K18" s="184"/>
      <c r="L18" s="213"/>
      <c r="M18" s="213"/>
      <c r="N18" s="213"/>
      <c r="O18" s="105"/>
      <c r="P18" s="26">
        <f t="shared" si="12"/>
        <v>123.5</v>
      </c>
      <c r="Q18" s="33">
        <f t="shared" si="13"/>
        <v>0</v>
      </c>
      <c r="R18" s="234">
        <f t="shared" si="6"/>
        <v>123.5</v>
      </c>
      <c r="S18" s="20" t="e">
        <f>+Z18+AB18+AD18+AF18+AH18+AJ18+AL18+AR18+AT18+AV18+AX18+AZ18+BB18+#REF!+#REF!+#REF!+BC18+BE18+BG18+BI18+BK18</f>
        <v>#REF!</v>
      </c>
      <c r="T18" s="6" t="e">
        <f t="shared" si="14"/>
        <v>#REF!</v>
      </c>
      <c r="U18" s="94" t="e">
        <f t="shared" si="15"/>
        <v>#REF!</v>
      </c>
      <c r="V18" s="320">
        <f t="shared" si="16"/>
        <v>0</v>
      </c>
      <c r="W18" s="320">
        <f t="shared" si="17"/>
        <v>0</v>
      </c>
      <c r="X18" s="320">
        <f t="shared" si="18"/>
        <v>123.5</v>
      </c>
      <c r="Y18" s="105"/>
      <c r="Z18" s="35"/>
      <c r="AA18" s="199"/>
      <c r="AB18" s="185"/>
      <c r="AC18" s="199"/>
      <c r="AD18" s="185"/>
      <c r="AE18" s="184"/>
      <c r="AF18" s="185"/>
      <c r="AG18" s="184"/>
      <c r="AH18" s="185"/>
      <c r="AI18" s="199"/>
      <c r="AJ18" s="207"/>
      <c r="AK18" s="199"/>
      <c r="AL18" s="207"/>
      <c r="AM18" s="199"/>
      <c r="AN18" s="199"/>
      <c r="AO18" s="199"/>
      <c r="AP18" s="199"/>
      <c r="AQ18" s="199"/>
      <c r="AR18" s="185"/>
      <c r="AS18" s="199"/>
      <c r="AT18" s="185"/>
      <c r="AU18" s="199"/>
      <c r="AV18" s="185"/>
      <c r="AW18" s="199"/>
      <c r="AX18" s="185"/>
      <c r="AY18" s="199"/>
      <c r="AZ18" s="185"/>
      <c r="BA18" s="199"/>
      <c r="BB18" s="185"/>
      <c r="BC18" s="185"/>
      <c r="BD18" s="199"/>
      <c r="BE18" s="185"/>
      <c r="BF18" s="199"/>
      <c r="BG18" s="185"/>
      <c r="BH18" s="199"/>
      <c r="BI18" s="185"/>
      <c r="BJ18" s="199"/>
      <c r="BK18" s="35"/>
      <c r="BL18" s="213"/>
      <c r="BM18" s="207"/>
      <c r="BN18" s="207"/>
      <c r="BO18" s="213"/>
      <c r="BP18" s="161">
        <f t="shared" si="11"/>
        <v>0</v>
      </c>
    </row>
    <row r="19" spans="1:68" ht="15" customHeight="1">
      <c r="A19" s="71"/>
      <c r="B19" s="3"/>
      <c r="C19" s="3" t="s">
        <v>21</v>
      </c>
      <c r="D19" s="48" t="s">
        <v>108</v>
      </c>
      <c r="E19" s="61">
        <v>2000</v>
      </c>
      <c r="F19" s="23"/>
      <c r="G19" s="24"/>
      <c r="H19" s="24"/>
      <c r="I19" s="35"/>
      <c r="J19" s="35"/>
      <c r="K19" s="184"/>
      <c r="L19" s="213"/>
      <c r="M19" s="213"/>
      <c r="N19" s="213"/>
      <c r="O19" s="105"/>
      <c r="P19" s="26">
        <f t="shared" si="12"/>
        <v>2000</v>
      </c>
      <c r="Q19" s="33">
        <f t="shared" si="13"/>
        <v>2000</v>
      </c>
      <c r="R19" s="233">
        <f t="shared" si="6"/>
        <v>0</v>
      </c>
      <c r="S19" s="20" t="e">
        <f>+Z19+AB19+AD19+AF19+AH19+AJ19+AL19+AR19+AT19+AV19+AX19+AZ19+BB19+#REF!+#REF!+#REF!+BC19+BE19+BG19+BI19+BK19</f>
        <v>#REF!</v>
      </c>
      <c r="T19" s="6" t="e">
        <f t="shared" si="14"/>
        <v>#REF!</v>
      </c>
      <c r="U19" s="94" t="e">
        <f t="shared" si="15"/>
        <v>#REF!</v>
      </c>
      <c r="V19" s="320">
        <f t="shared" si="16"/>
        <v>1000</v>
      </c>
      <c r="W19" s="320">
        <f t="shared" si="17"/>
        <v>1000</v>
      </c>
      <c r="X19" s="320">
        <f t="shared" si="18"/>
        <v>1000</v>
      </c>
      <c r="Y19" s="105"/>
      <c r="Z19" s="35"/>
      <c r="AA19" s="199"/>
      <c r="AB19" s="185"/>
      <c r="AC19" s="199"/>
      <c r="AD19" s="185"/>
      <c r="AE19" s="184"/>
      <c r="AF19" s="185"/>
      <c r="AG19" s="184"/>
      <c r="AH19" s="185"/>
      <c r="AI19" s="199"/>
      <c r="AJ19" s="207"/>
      <c r="AK19" s="199"/>
      <c r="AL19" s="207"/>
      <c r="AM19" s="199"/>
      <c r="AN19" s="199"/>
      <c r="AO19" s="199"/>
      <c r="AP19" s="199"/>
      <c r="AQ19" s="199"/>
      <c r="AR19" s="185"/>
      <c r="AS19" s="199">
        <v>2000</v>
      </c>
      <c r="AT19" s="185">
        <v>1000</v>
      </c>
      <c r="AU19" s="199"/>
      <c r="AV19" s="185"/>
      <c r="AW19" s="199"/>
      <c r="AX19" s="185"/>
      <c r="AY19" s="199"/>
      <c r="AZ19" s="185"/>
      <c r="BA19" s="199"/>
      <c r="BB19" s="185"/>
      <c r="BC19" s="185"/>
      <c r="BD19" s="199"/>
      <c r="BE19" s="185"/>
      <c r="BF19" s="199"/>
      <c r="BG19" s="185"/>
      <c r="BH19" s="199"/>
      <c r="BI19" s="185"/>
      <c r="BJ19" s="199"/>
      <c r="BK19" s="35"/>
      <c r="BL19" s="213"/>
      <c r="BM19" s="207"/>
      <c r="BN19" s="207"/>
      <c r="BO19" s="213"/>
      <c r="BP19" s="161">
        <f t="shared" si="11"/>
        <v>1000</v>
      </c>
    </row>
    <row r="20" spans="1:68" ht="15" customHeight="1">
      <c r="A20" s="71"/>
      <c r="B20" s="3"/>
      <c r="C20" s="3" t="s">
        <v>118</v>
      </c>
      <c r="D20" s="267" t="s">
        <v>109</v>
      </c>
      <c r="E20" s="270">
        <v>1154.6500000000001</v>
      </c>
      <c r="F20" s="23"/>
      <c r="G20" s="24"/>
      <c r="H20" s="24"/>
      <c r="I20" s="35"/>
      <c r="J20" s="35"/>
      <c r="K20" s="184"/>
      <c r="L20" s="213"/>
      <c r="M20" s="213"/>
      <c r="N20" s="213"/>
      <c r="O20" s="105"/>
      <c r="P20" s="26">
        <f t="shared" si="12"/>
        <v>1154.6500000000001</v>
      </c>
      <c r="Q20" s="33">
        <f t="shared" si="13"/>
        <v>1154.6500000000001</v>
      </c>
      <c r="R20" s="234">
        <f t="shared" si="6"/>
        <v>0</v>
      </c>
      <c r="S20" s="20" t="e">
        <f>+Z20+AB20+AD20+AF20+AH20+AJ20+AL20+AR20+AT20+AV20+AX20+AZ20+BB20+#REF!+#REF!+#REF!+BC20+BE20+BG20+BI20+BK20</f>
        <v>#REF!</v>
      </c>
      <c r="T20" s="6" t="e">
        <f t="shared" si="14"/>
        <v>#REF!</v>
      </c>
      <c r="U20" s="220" t="e">
        <f t="shared" si="15"/>
        <v>#REF!</v>
      </c>
      <c r="V20" s="320">
        <f t="shared" si="16"/>
        <v>0</v>
      </c>
      <c r="W20" s="320">
        <f t="shared" si="17"/>
        <v>1154.6500000000001</v>
      </c>
      <c r="X20" s="320">
        <f t="shared" si="18"/>
        <v>1154.6500000000001</v>
      </c>
      <c r="Y20" s="105"/>
      <c r="Z20" s="35"/>
      <c r="AA20" s="199"/>
      <c r="AB20" s="185"/>
      <c r="AC20" s="199">
        <v>1154.6500000000001</v>
      </c>
      <c r="AD20" s="185"/>
      <c r="AE20" s="184"/>
      <c r="AF20" s="185"/>
      <c r="AG20" s="184"/>
      <c r="AH20" s="185"/>
      <c r="AI20" s="199"/>
      <c r="AJ20" s="207"/>
      <c r="AK20" s="199"/>
      <c r="AL20" s="207"/>
      <c r="AM20" s="199"/>
      <c r="AN20" s="199"/>
      <c r="AO20" s="199"/>
      <c r="AP20" s="199"/>
      <c r="AQ20" s="199"/>
      <c r="AR20" s="185"/>
      <c r="AS20" s="199"/>
      <c r="AT20" s="185"/>
      <c r="AU20" s="199"/>
      <c r="AV20" s="185"/>
      <c r="AW20" s="199"/>
      <c r="AX20" s="185"/>
      <c r="AY20" s="199"/>
      <c r="AZ20" s="185"/>
      <c r="BA20" s="199"/>
      <c r="BB20" s="185"/>
      <c r="BC20" s="185"/>
      <c r="BD20" s="199"/>
      <c r="BE20" s="185"/>
      <c r="BF20" s="199"/>
      <c r="BG20" s="185"/>
      <c r="BH20" s="199"/>
      <c r="BI20" s="185"/>
      <c r="BJ20" s="199"/>
      <c r="BK20" s="35"/>
      <c r="BL20" s="213"/>
      <c r="BM20" s="207"/>
      <c r="BN20" s="207"/>
      <c r="BO20" s="213"/>
      <c r="BP20" s="161">
        <f t="shared" si="11"/>
        <v>0</v>
      </c>
    </row>
    <row r="21" spans="1:68" ht="15" customHeight="1">
      <c r="A21" s="71"/>
      <c r="B21" s="3"/>
      <c r="C21" s="3" t="s">
        <v>57</v>
      </c>
      <c r="D21" s="76" t="s">
        <v>110</v>
      </c>
      <c r="E21" s="111">
        <v>595.94000000000005</v>
      </c>
      <c r="F21" s="23"/>
      <c r="G21" s="24"/>
      <c r="H21" s="24"/>
      <c r="I21" s="35"/>
      <c r="J21" s="35"/>
      <c r="K21" s="184"/>
      <c r="L21" s="213"/>
      <c r="M21" s="213"/>
      <c r="N21" s="213"/>
      <c r="O21" s="105"/>
      <c r="P21" s="26">
        <f t="shared" si="12"/>
        <v>595.94000000000005</v>
      </c>
      <c r="Q21" s="33">
        <f t="shared" si="13"/>
        <v>0</v>
      </c>
      <c r="R21" s="234">
        <f t="shared" ref="R21:R24" si="19">+P21-Q21</f>
        <v>595.94000000000005</v>
      </c>
      <c r="S21" s="20"/>
      <c r="T21" s="6"/>
      <c r="U21" s="220"/>
      <c r="V21" s="320">
        <f t="shared" si="16"/>
        <v>0</v>
      </c>
      <c r="W21" s="320">
        <f t="shared" si="17"/>
        <v>0</v>
      </c>
      <c r="X21" s="320">
        <f t="shared" si="18"/>
        <v>595.94000000000005</v>
      </c>
      <c r="Y21" s="105"/>
      <c r="Z21" s="35"/>
      <c r="AA21" s="199"/>
      <c r="AB21" s="185"/>
      <c r="AC21" s="199"/>
      <c r="AD21" s="185"/>
      <c r="AE21" s="184"/>
      <c r="AF21" s="185"/>
      <c r="AG21" s="184"/>
      <c r="AH21" s="185"/>
      <c r="AI21" s="199"/>
      <c r="AJ21" s="207"/>
      <c r="AK21" s="199"/>
      <c r="AL21" s="207"/>
      <c r="AM21" s="199"/>
      <c r="AN21" s="199"/>
      <c r="AO21" s="199"/>
      <c r="AP21" s="199"/>
      <c r="AQ21" s="199"/>
      <c r="AR21" s="185"/>
      <c r="AS21" s="199"/>
      <c r="AT21" s="185"/>
      <c r="AU21" s="199"/>
      <c r="AV21" s="185"/>
      <c r="AW21" s="199"/>
      <c r="AX21" s="185"/>
      <c r="AY21" s="199"/>
      <c r="AZ21" s="185"/>
      <c r="BA21" s="199"/>
      <c r="BB21" s="185"/>
      <c r="BC21" s="185"/>
      <c r="BD21" s="199"/>
      <c r="BE21" s="185"/>
      <c r="BF21" s="199"/>
      <c r="BG21" s="185"/>
      <c r="BH21" s="199"/>
      <c r="BI21" s="185"/>
      <c r="BJ21" s="199"/>
      <c r="BK21" s="35"/>
      <c r="BL21" s="213"/>
      <c r="BM21" s="207"/>
      <c r="BN21" s="207"/>
      <c r="BO21" s="213"/>
      <c r="BP21" s="161"/>
    </row>
    <row r="22" spans="1:68" ht="15" customHeight="1">
      <c r="A22" s="71"/>
      <c r="B22" s="3"/>
      <c r="C22" s="3" t="s">
        <v>50</v>
      </c>
      <c r="D22" s="76" t="s">
        <v>111</v>
      </c>
      <c r="E22" s="111">
        <v>15317.83</v>
      </c>
      <c r="F22" s="23"/>
      <c r="G22" s="24"/>
      <c r="H22" s="24"/>
      <c r="I22" s="35"/>
      <c r="J22" s="35"/>
      <c r="K22" s="184">
        <v>5.5</v>
      </c>
      <c r="L22" s="213"/>
      <c r="M22" s="213"/>
      <c r="N22" s="213"/>
      <c r="O22" s="105"/>
      <c r="P22" s="26">
        <f t="shared" si="12"/>
        <v>15323.33</v>
      </c>
      <c r="Q22" s="33">
        <f t="shared" si="13"/>
        <v>0</v>
      </c>
      <c r="R22" s="234">
        <f t="shared" ref="R22:R23" si="20">+P22-Q22</f>
        <v>15323.33</v>
      </c>
      <c r="S22" s="20"/>
      <c r="T22" s="6"/>
      <c r="U22" s="220"/>
      <c r="V22" s="320">
        <f t="shared" si="16"/>
        <v>0</v>
      </c>
      <c r="W22" s="320">
        <f t="shared" si="17"/>
        <v>0</v>
      </c>
      <c r="X22" s="320">
        <f t="shared" si="18"/>
        <v>15323.33</v>
      </c>
      <c r="Y22" s="105"/>
      <c r="Z22" s="35"/>
      <c r="AA22" s="199"/>
      <c r="AB22" s="185"/>
      <c r="AC22" s="199"/>
      <c r="AD22" s="185"/>
      <c r="AE22" s="184"/>
      <c r="AF22" s="185"/>
      <c r="AG22" s="184"/>
      <c r="AH22" s="185"/>
      <c r="AI22" s="199"/>
      <c r="AJ22" s="207"/>
      <c r="AK22" s="199"/>
      <c r="AL22" s="207"/>
      <c r="AM22" s="199"/>
      <c r="AN22" s="199"/>
      <c r="AO22" s="199"/>
      <c r="AP22" s="199"/>
      <c r="AQ22" s="199"/>
      <c r="AR22" s="185"/>
      <c r="AS22" s="199"/>
      <c r="AT22" s="185"/>
      <c r="AU22" s="199"/>
      <c r="AV22" s="185"/>
      <c r="AW22" s="199"/>
      <c r="AX22" s="185"/>
      <c r="AY22" s="199"/>
      <c r="AZ22" s="185"/>
      <c r="BA22" s="199"/>
      <c r="BB22" s="185"/>
      <c r="BC22" s="185"/>
      <c r="BD22" s="199"/>
      <c r="BE22" s="185"/>
      <c r="BF22" s="199"/>
      <c r="BG22" s="185"/>
      <c r="BH22" s="199"/>
      <c r="BI22" s="185"/>
      <c r="BJ22" s="199"/>
      <c r="BK22" s="35"/>
      <c r="BL22" s="213"/>
      <c r="BM22" s="207"/>
      <c r="BN22" s="207"/>
      <c r="BO22" s="213"/>
      <c r="BP22" s="161"/>
    </row>
    <row r="23" spans="1:68" ht="15" customHeight="1">
      <c r="A23" s="71"/>
      <c r="B23" s="3"/>
      <c r="C23" s="3" t="s">
        <v>52</v>
      </c>
      <c r="D23" s="76" t="s">
        <v>120</v>
      </c>
      <c r="E23" s="111"/>
      <c r="F23" s="23"/>
      <c r="G23" s="24"/>
      <c r="H23" s="24"/>
      <c r="I23" s="35"/>
      <c r="J23" s="35"/>
      <c r="K23" s="184">
        <v>137.6</v>
      </c>
      <c r="L23" s="213"/>
      <c r="M23" s="213"/>
      <c r="N23" s="213"/>
      <c r="O23" s="105"/>
      <c r="P23" s="26">
        <f t="shared" si="12"/>
        <v>137.6</v>
      </c>
      <c r="Q23" s="33">
        <f t="shared" si="13"/>
        <v>0</v>
      </c>
      <c r="R23" s="234">
        <f t="shared" si="20"/>
        <v>137.6</v>
      </c>
      <c r="S23" s="20"/>
      <c r="T23" s="6"/>
      <c r="U23" s="220"/>
      <c r="V23" s="320">
        <f t="shared" si="16"/>
        <v>0</v>
      </c>
      <c r="W23" s="320">
        <f t="shared" si="17"/>
        <v>0</v>
      </c>
      <c r="X23" s="320">
        <f t="shared" si="18"/>
        <v>137.6</v>
      </c>
      <c r="Y23" s="105"/>
      <c r="Z23" s="35"/>
      <c r="AA23" s="199"/>
      <c r="AB23" s="185"/>
      <c r="AC23" s="199"/>
      <c r="AD23" s="185"/>
      <c r="AE23" s="184"/>
      <c r="AF23" s="185"/>
      <c r="AG23" s="184"/>
      <c r="AH23" s="185"/>
      <c r="AI23" s="199"/>
      <c r="AJ23" s="207"/>
      <c r="AK23" s="199"/>
      <c r="AL23" s="207"/>
      <c r="AM23" s="199"/>
      <c r="AN23" s="199"/>
      <c r="AO23" s="199"/>
      <c r="AP23" s="199"/>
      <c r="AQ23" s="199"/>
      <c r="AR23" s="185"/>
      <c r="AS23" s="199"/>
      <c r="AT23" s="185"/>
      <c r="AU23" s="199"/>
      <c r="AV23" s="185"/>
      <c r="AW23" s="199"/>
      <c r="AX23" s="185"/>
      <c r="AY23" s="199"/>
      <c r="AZ23" s="185"/>
      <c r="BA23" s="199"/>
      <c r="BB23" s="185"/>
      <c r="BC23" s="185"/>
      <c r="BD23" s="199"/>
      <c r="BE23" s="185"/>
      <c r="BF23" s="199"/>
      <c r="BG23" s="185"/>
      <c r="BH23" s="199"/>
      <c r="BI23" s="185"/>
      <c r="BJ23" s="199"/>
      <c r="BK23" s="35"/>
      <c r="BL23" s="213"/>
      <c r="BM23" s="207"/>
      <c r="BN23" s="207"/>
      <c r="BO23" s="213"/>
      <c r="BP23" s="161"/>
    </row>
    <row r="24" spans="1:68" ht="15" customHeight="1">
      <c r="A24" s="71"/>
      <c r="B24" s="3"/>
      <c r="C24" s="3" t="s">
        <v>53</v>
      </c>
      <c r="D24" s="76" t="s">
        <v>119</v>
      </c>
      <c r="E24" s="111"/>
      <c r="F24" s="23"/>
      <c r="G24" s="24"/>
      <c r="H24" s="24"/>
      <c r="I24" s="35"/>
      <c r="J24" s="35"/>
      <c r="K24" s="184">
        <v>1204</v>
      </c>
      <c r="L24" s="213"/>
      <c r="M24" s="213"/>
      <c r="N24" s="213"/>
      <c r="O24" s="105"/>
      <c r="P24" s="26">
        <f t="shared" si="12"/>
        <v>1204</v>
      </c>
      <c r="Q24" s="33">
        <f t="shared" si="13"/>
        <v>1204</v>
      </c>
      <c r="R24" s="234">
        <f t="shared" si="19"/>
        <v>0</v>
      </c>
      <c r="S24" s="20"/>
      <c r="T24" s="6"/>
      <c r="U24" s="220"/>
      <c r="V24" s="320">
        <f t="shared" si="16"/>
        <v>1204</v>
      </c>
      <c r="W24" s="320">
        <f t="shared" si="17"/>
        <v>0</v>
      </c>
      <c r="X24" s="320">
        <f t="shared" si="18"/>
        <v>0</v>
      </c>
      <c r="Y24" s="105"/>
      <c r="Z24" s="35"/>
      <c r="AA24" s="199"/>
      <c r="AB24" s="185"/>
      <c r="AC24" s="199"/>
      <c r="AD24" s="185"/>
      <c r="AE24" s="184"/>
      <c r="AF24" s="185"/>
      <c r="AG24" s="184"/>
      <c r="AH24" s="185"/>
      <c r="AI24" s="199"/>
      <c r="AJ24" s="207"/>
      <c r="AK24" s="199"/>
      <c r="AL24" s="207"/>
      <c r="AM24" s="199"/>
      <c r="AN24" s="199"/>
      <c r="AO24" s="199"/>
      <c r="AP24" s="199"/>
      <c r="AQ24" s="199"/>
      <c r="AR24" s="185"/>
      <c r="AS24" s="199"/>
      <c r="AT24" s="185"/>
      <c r="AU24" s="199"/>
      <c r="AV24" s="185"/>
      <c r="AW24" s="199"/>
      <c r="AX24" s="185"/>
      <c r="AY24" s="199"/>
      <c r="AZ24" s="185"/>
      <c r="BA24" s="199">
        <v>1052</v>
      </c>
      <c r="BB24" s="185"/>
      <c r="BC24" s="185">
        <v>1052</v>
      </c>
      <c r="BD24" s="199">
        <v>152</v>
      </c>
      <c r="BE24" s="185">
        <v>152</v>
      </c>
      <c r="BF24" s="199"/>
      <c r="BG24" s="185"/>
      <c r="BH24" s="199"/>
      <c r="BI24" s="185"/>
      <c r="BJ24" s="199"/>
      <c r="BK24" s="35"/>
      <c r="BL24" s="213"/>
      <c r="BM24" s="207"/>
      <c r="BN24" s="207"/>
      <c r="BO24" s="213"/>
      <c r="BP24" s="161"/>
    </row>
    <row r="25" spans="1:68" ht="15" customHeight="1">
      <c r="A25" s="71"/>
      <c r="B25" s="3"/>
      <c r="C25" s="3"/>
      <c r="D25" s="49"/>
      <c r="E25" s="62"/>
      <c r="F25" s="23"/>
      <c r="G25" s="24"/>
      <c r="H25" s="24"/>
      <c r="I25" s="35"/>
      <c r="J25" s="35"/>
      <c r="K25" s="184"/>
      <c r="L25" s="213"/>
      <c r="M25" s="213"/>
      <c r="N25" s="213"/>
      <c r="O25" s="105"/>
      <c r="P25" s="26">
        <f t="shared" si="12"/>
        <v>0</v>
      </c>
      <c r="Q25" s="33">
        <f t="shared" si="13"/>
        <v>0</v>
      </c>
      <c r="R25" s="233">
        <f>+P25-Q25</f>
        <v>0</v>
      </c>
      <c r="S25" s="20" t="e">
        <f>+Z25+AB25+AD25+AF25+AH25+AJ25+AL25+AR25+AT25+AV25+AX25+AZ25+BB25+#REF!+#REF!+#REF!+BC25+BE25+BG25+BI25+BK25</f>
        <v>#REF!</v>
      </c>
      <c r="T25" s="6" t="e">
        <f t="shared" si="14"/>
        <v>#REF!</v>
      </c>
      <c r="U25" s="109" t="e">
        <f t="shared" si="15"/>
        <v>#REF!</v>
      </c>
      <c r="V25" s="320">
        <f t="shared" si="16"/>
        <v>0</v>
      </c>
      <c r="W25" s="320">
        <f t="shared" si="17"/>
        <v>0</v>
      </c>
      <c r="X25" s="320">
        <f t="shared" si="18"/>
        <v>0</v>
      </c>
      <c r="Y25" s="105"/>
      <c r="Z25" s="35"/>
      <c r="AA25" s="199"/>
      <c r="AB25" s="185"/>
      <c r="AC25" s="184"/>
      <c r="AD25" s="185"/>
      <c r="AE25" s="184"/>
      <c r="AF25" s="185"/>
      <c r="AG25" s="184"/>
      <c r="AH25" s="185"/>
      <c r="AI25" s="199"/>
      <c r="AJ25" s="207"/>
      <c r="AK25" s="199"/>
      <c r="AL25" s="207"/>
      <c r="AM25" s="199"/>
      <c r="AN25" s="199"/>
      <c r="AO25" s="199"/>
      <c r="AP25" s="199"/>
      <c r="AQ25" s="199"/>
      <c r="AR25" s="185"/>
      <c r="AS25" s="199"/>
      <c r="AT25" s="185"/>
      <c r="AU25" s="199"/>
      <c r="AV25" s="185"/>
      <c r="AW25" s="199"/>
      <c r="AX25" s="185"/>
      <c r="AY25" s="199"/>
      <c r="AZ25" s="185"/>
      <c r="BA25" s="199"/>
      <c r="BB25" s="185"/>
      <c r="BC25" s="185"/>
      <c r="BD25" s="199"/>
      <c r="BE25" s="185"/>
      <c r="BF25" s="199"/>
      <c r="BG25" s="185"/>
      <c r="BH25" s="199"/>
      <c r="BI25" s="185"/>
      <c r="BJ25" s="199"/>
      <c r="BK25" s="35"/>
      <c r="BL25" s="213"/>
      <c r="BM25" s="207"/>
      <c r="BN25" s="207"/>
      <c r="BO25" s="213"/>
      <c r="BP25" s="161">
        <f>+Z25+AD25+AF25+AB25+AH25+AJ25+AL25+AR25+AT25+AV25+AX25+AZ25+BB25+BC25+BE25+BG25+BI25+BK25</f>
        <v>0</v>
      </c>
    </row>
    <row r="26" spans="1:68" ht="15" customHeight="1">
      <c r="A26" s="71" t="s">
        <v>4</v>
      </c>
      <c r="B26" s="3"/>
      <c r="C26" s="3"/>
      <c r="D26" s="45" t="s">
        <v>55</v>
      </c>
      <c r="E26" s="61">
        <f>+E27+E29</f>
        <v>0</v>
      </c>
      <c r="F26" s="33"/>
      <c r="G26" s="25"/>
      <c r="H26" s="25"/>
      <c r="I26" s="35"/>
      <c r="J26" s="35"/>
      <c r="K26" s="184"/>
      <c r="L26" s="264">
        <f t="shared" ref="L26:O26" si="21">+L27+L29</f>
        <v>0</v>
      </c>
      <c r="M26" s="264">
        <f t="shared" si="21"/>
        <v>12999.95</v>
      </c>
      <c r="N26" s="264"/>
      <c r="O26" s="263">
        <f t="shared" si="21"/>
        <v>0</v>
      </c>
      <c r="P26" s="330">
        <f t="shared" ref="P26:BO26" si="22">+P27+P29</f>
        <v>12999.95</v>
      </c>
      <c r="Q26" s="279">
        <f t="shared" si="22"/>
        <v>12999.95</v>
      </c>
      <c r="R26" s="279">
        <f t="shared" si="22"/>
        <v>0</v>
      </c>
      <c r="S26" s="279">
        <f t="shared" si="22"/>
        <v>0</v>
      </c>
      <c r="T26" s="279">
        <f t="shared" si="22"/>
        <v>0</v>
      </c>
      <c r="U26" s="279">
        <f t="shared" si="22"/>
        <v>0</v>
      </c>
      <c r="V26" s="279">
        <f t="shared" si="22"/>
        <v>12999.95</v>
      </c>
      <c r="W26" s="279">
        <f t="shared" si="22"/>
        <v>0</v>
      </c>
      <c r="X26" s="279">
        <f t="shared" si="22"/>
        <v>0</v>
      </c>
      <c r="Y26" s="279">
        <f t="shared" si="22"/>
        <v>0</v>
      </c>
      <c r="Z26" s="279">
        <f t="shared" si="22"/>
        <v>0</v>
      </c>
      <c r="AA26" s="279">
        <f t="shared" si="22"/>
        <v>0</v>
      </c>
      <c r="AB26" s="279">
        <f t="shared" si="22"/>
        <v>0</v>
      </c>
      <c r="AC26" s="279">
        <f t="shared" si="22"/>
        <v>0</v>
      </c>
      <c r="AD26" s="279">
        <f t="shared" si="22"/>
        <v>0</v>
      </c>
      <c r="AE26" s="279">
        <f t="shared" si="22"/>
        <v>0</v>
      </c>
      <c r="AF26" s="279">
        <f t="shared" si="22"/>
        <v>0</v>
      </c>
      <c r="AG26" s="279">
        <f t="shared" si="22"/>
        <v>0</v>
      </c>
      <c r="AH26" s="279">
        <f t="shared" si="22"/>
        <v>0</v>
      </c>
      <c r="AI26" s="279">
        <f t="shared" si="22"/>
        <v>12999.95</v>
      </c>
      <c r="AJ26" s="279">
        <f t="shared" si="22"/>
        <v>12999.95</v>
      </c>
      <c r="AK26" s="279">
        <f t="shared" si="22"/>
        <v>0</v>
      </c>
      <c r="AL26" s="279">
        <f t="shared" si="22"/>
        <v>0</v>
      </c>
      <c r="AM26" s="279">
        <f t="shared" si="22"/>
        <v>0</v>
      </c>
      <c r="AN26" s="279">
        <f t="shared" si="22"/>
        <v>0</v>
      </c>
      <c r="AO26" s="279">
        <f t="shared" si="22"/>
        <v>0</v>
      </c>
      <c r="AP26" s="279">
        <f t="shared" si="22"/>
        <v>0</v>
      </c>
      <c r="AQ26" s="279">
        <f t="shared" si="22"/>
        <v>0</v>
      </c>
      <c r="AR26" s="279">
        <f t="shared" si="22"/>
        <v>0</v>
      </c>
      <c r="AS26" s="279">
        <f t="shared" si="22"/>
        <v>0</v>
      </c>
      <c r="AT26" s="279">
        <f t="shared" si="22"/>
        <v>0</v>
      </c>
      <c r="AU26" s="279">
        <f t="shared" si="22"/>
        <v>0</v>
      </c>
      <c r="AV26" s="279">
        <f t="shared" si="22"/>
        <v>0</v>
      </c>
      <c r="AW26" s="279">
        <f t="shared" si="22"/>
        <v>0</v>
      </c>
      <c r="AX26" s="279">
        <f t="shared" si="22"/>
        <v>0</v>
      </c>
      <c r="AY26" s="279">
        <f t="shared" si="22"/>
        <v>0</v>
      </c>
      <c r="AZ26" s="279">
        <f t="shared" si="22"/>
        <v>0</v>
      </c>
      <c r="BA26" s="279">
        <f t="shared" si="22"/>
        <v>0</v>
      </c>
      <c r="BB26" s="279">
        <f t="shared" si="22"/>
        <v>0</v>
      </c>
      <c r="BC26" s="279">
        <f t="shared" si="22"/>
        <v>0</v>
      </c>
      <c r="BD26" s="279">
        <f t="shared" si="22"/>
        <v>0</v>
      </c>
      <c r="BE26" s="279">
        <f t="shared" si="22"/>
        <v>0</v>
      </c>
      <c r="BF26" s="279">
        <f t="shared" si="22"/>
        <v>0</v>
      </c>
      <c r="BG26" s="279">
        <f t="shared" si="22"/>
        <v>0</v>
      </c>
      <c r="BH26" s="279">
        <f t="shared" si="22"/>
        <v>0</v>
      </c>
      <c r="BI26" s="279">
        <f t="shared" si="22"/>
        <v>0</v>
      </c>
      <c r="BJ26" s="279">
        <f t="shared" si="22"/>
        <v>0</v>
      </c>
      <c r="BK26" s="279">
        <f t="shared" si="22"/>
        <v>0</v>
      </c>
      <c r="BL26" s="279">
        <f t="shared" si="22"/>
        <v>0</v>
      </c>
      <c r="BM26" s="279">
        <f t="shared" si="22"/>
        <v>0</v>
      </c>
      <c r="BN26" s="279">
        <f t="shared" si="22"/>
        <v>0</v>
      </c>
      <c r="BO26" s="279">
        <f t="shared" si="22"/>
        <v>0</v>
      </c>
      <c r="BP26" s="161"/>
    </row>
    <row r="27" spans="1:68" ht="15" customHeight="1">
      <c r="A27" s="71"/>
      <c r="B27" s="3" t="s">
        <v>0</v>
      </c>
      <c r="C27" s="3"/>
      <c r="D27" s="45"/>
      <c r="E27" s="61">
        <f>+E28</f>
        <v>0</v>
      </c>
      <c r="F27" s="33"/>
      <c r="G27" s="25"/>
      <c r="H27" s="25"/>
      <c r="I27" s="35"/>
      <c r="J27" s="35"/>
      <c r="K27" s="184"/>
      <c r="L27" s="264">
        <f t="shared" ref="L27:O27" si="23">+L28</f>
        <v>0</v>
      </c>
      <c r="M27" s="264">
        <f t="shared" si="23"/>
        <v>0</v>
      </c>
      <c r="N27" s="264"/>
      <c r="O27" s="263">
        <f t="shared" si="23"/>
        <v>0</v>
      </c>
      <c r="P27" s="264">
        <f t="shared" ref="P27:BO27" si="24">+P28</f>
        <v>0</v>
      </c>
      <c r="Q27" s="264">
        <f t="shared" si="24"/>
        <v>0</v>
      </c>
      <c r="R27" s="264">
        <f t="shared" si="24"/>
        <v>0</v>
      </c>
      <c r="S27" s="264">
        <f t="shared" si="24"/>
        <v>0</v>
      </c>
      <c r="T27" s="264">
        <f t="shared" si="24"/>
        <v>0</v>
      </c>
      <c r="U27" s="264">
        <f t="shared" si="24"/>
        <v>0</v>
      </c>
      <c r="V27" s="264">
        <f t="shared" si="24"/>
        <v>0</v>
      </c>
      <c r="W27" s="264">
        <f t="shared" si="24"/>
        <v>0</v>
      </c>
      <c r="X27" s="264">
        <f t="shared" si="24"/>
        <v>0</v>
      </c>
      <c r="Y27" s="264">
        <f t="shared" si="24"/>
        <v>0</v>
      </c>
      <c r="Z27" s="264">
        <f t="shared" si="24"/>
        <v>0</v>
      </c>
      <c r="AA27" s="264">
        <f t="shared" si="24"/>
        <v>0</v>
      </c>
      <c r="AB27" s="264">
        <f t="shared" si="24"/>
        <v>0</v>
      </c>
      <c r="AC27" s="264">
        <f t="shared" si="24"/>
        <v>0</v>
      </c>
      <c r="AD27" s="264">
        <f t="shared" si="24"/>
        <v>0</v>
      </c>
      <c r="AE27" s="264">
        <f t="shared" si="24"/>
        <v>0</v>
      </c>
      <c r="AF27" s="264">
        <f t="shared" si="24"/>
        <v>0</v>
      </c>
      <c r="AG27" s="264">
        <f t="shared" si="24"/>
        <v>0</v>
      </c>
      <c r="AH27" s="264">
        <f t="shared" si="24"/>
        <v>0</v>
      </c>
      <c r="AI27" s="264">
        <f t="shared" si="24"/>
        <v>0</v>
      </c>
      <c r="AJ27" s="264">
        <f t="shared" si="24"/>
        <v>0</v>
      </c>
      <c r="AK27" s="264">
        <f t="shared" si="24"/>
        <v>0</v>
      </c>
      <c r="AL27" s="264">
        <f t="shared" si="24"/>
        <v>0</v>
      </c>
      <c r="AM27" s="264">
        <f t="shared" si="24"/>
        <v>0</v>
      </c>
      <c r="AN27" s="264">
        <f t="shared" si="24"/>
        <v>0</v>
      </c>
      <c r="AO27" s="264">
        <f t="shared" si="24"/>
        <v>0</v>
      </c>
      <c r="AP27" s="264">
        <f t="shared" si="24"/>
        <v>0</v>
      </c>
      <c r="AQ27" s="264">
        <f t="shared" si="24"/>
        <v>0</v>
      </c>
      <c r="AR27" s="264">
        <f t="shared" si="24"/>
        <v>0</v>
      </c>
      <c r="AS27" s="264">
        <f t="shared" si="24"/>
        <v>0</v>
      </c>
      <c r="AT27" s="264">
        <f t="shared" si="24"/>
        <v>0</v>
      </c>
      <c r="AU27" s="264">
        <f t="shared" si="24"/>
        <v>0</v>
      </c>
      <c r="AV27" s="264">
        <f t="shared" si="24"/>
        <v>0</v>
      </c>
      <c r="AW27" s="264">
        <f t="shared" si="24"/>
        <v>0</v>
      </c>
      <c r="AX27" s="264">
        <f t="shared" si="24"/>
        <v>0</v>
      </c>
      <c r="AY27" s="264">
        <f t="shared" si="24"/>
        <v>0</v>
      </c>
      <c r="AZ27" s="264">
        <f t="shared" si="24"/>
        <v>0</v>
      </c>
      <c r="BA27" s="264">
        <f t="shared" si="24"/>
        <v>0</v>
      </c>
      <c r="BB27" s="264">
        <f t="shared" si="24"/>
        <v>0</v>
      </c>
      <c r="BC27" s="264">
        <f t="shared" si="24"/>
        <v>0</v>
      </c>
      <c r="BD27" s="264">
        <f t="shared" si="24"/>
        <v>0</v>
      </c>
      <c r="BE27" s="264">
        <f t="shared" si="24"/>
        <v>0</v>
      </c>
      <c r="BF27" s="264">
        <f t="shared" si="24"/>
        <v>0</v>
      </c>
      <c r="BG27" s="264">
        <f t="shared" si="24"/>
        <v>0</v>
      </c>
      <c r="BH27" s="264">
        <f t="shared" si="24"/>
        <v>0</v>
      </c>
      <c r="BI27" s="264">
        <f t="shared" si="24"/>
        <v>0</v>
      </c>
      <c r="BJ27" s="264">
        <f t="shared" si="24"/>
        <v>0</v>
      </c>
      <c r="BK27" s="264">
        <f t="shared" si="24"/>
        <v>0</v>
      </c>
      <c r="BL27" s="264">
        <f t="shared" si="24"/>
        <v>0</v>
      </c>
      <c r="BM27" s="264">
        <f t="shared" si="24"/>
        <v>0</v>
      </c>
      <c r="BN27" s="264">
        <f t="shared" si="24"/>
        <v>0</v>
      </c>
      <c r="BO27" s="264">
        <f t="shared" si="24"/>
        <v>0</v>
      </c>
      <c r="BP27" s="161"/>
    </row>
    <row r="28" spans="1:68" ht="15" customHeight="1">
      <c r="A28" s="71"/>
      <c r="B28" s="3"/>
      <c r="C28" s="3" t="s">
        <v>0</v>
      </c>
      <c r="D28" s="45"/>
      <c r="E28" s="61"/>
      <c r="F28" s="33"/>
      <c r="G28" s="25"/>
      <c r="H28" s="25"/>
      <c r="I28" s="35"/>
      <c r="J28" s="35"/>
      <c r="K28" s="184"/>
      <c r="L28" s="264"/>
      <c r="M28" s="264"/>
      <c r="N28" s="264"/>
      <c r="O28" s="263"/>
      <c r="P28" s="26">
        <f>+E28+K28+M28+L28+O28+N28</f>
        <v>0</v>
      </c>
      <c r="Q28" s="33">
        <f>+Y28+AA28+AC28+AE28+AG28+AI28+AK28++AM28+AO28+AQ28+AS28+AU28+AW28+AY28+BA28+BD28+BF28+BH28++BJ28+BL28+BN28+BO28</f>
        <v>0</v>
      </c>
      <c r="R28" s="233">
        <f t="shared" ref="R28" si="25">+P28-Q28</f>
        <v>0</v>
      </c>
      <c r="S28" s="109"/>
      <c r="T28" s="94"/>
      <c r="U28" s="109"/>
      <c r="V28" s="320">
        <f>+Z28+AB28+AD28+AF28+AH28+AJ28+AL28+AN28+AP28+AR28+AT28+AV28+AX28+AZ28+BC28+BE28+BG28+BI28+BK28+BM28</f>
        <v>0</v>
      </c>
      <c r="W28" s="320">
        <f>+Q28-V28</f>
        <v>0</v>
      </c>
      <c r="X28" s="320">
        <f>+W28+R28</f>
        <v>0</v>
      </c>
      <c r="Y28" s="33"/>
      <c r="Z28" s="25"/>
      <c r="AA28" s="182"/>
      <c r="AB28" s="183"/>
      <c r="AC28" s="182"/>
      <c r="AD28" s="183"/>
      <c r="AE28" s="182"/>
      <c r="AF28" s="183"/>
      <c r="AG28" s="182"/>
      <c r="AH28" s="183"/>
      <c r="AI28" s="33">
        <f>+AR28+AT28+AV28+AX28+AZ28+BB28+BD28+BF28+BH28+BJ28+BN28+BP28+BR28+BU28+BW28+BY28+CA28+CC28+CD28</f>
        <v>0</v>
      </c>
      <c r="AJ28" s="33">
        <f>+AS28+AU28+AW28+AY28+BA28+BC28+BE28+BG28+BI28+BK28+BO28+BQ28+BS28+BV28+BX28+BZ28+CB28+CD28+CE28</f>
        <v>0</v>
      </c>
      <c r="AK28" s="33">
        <f>+AT28+AV28+AX28+AZ28+BB28+BD28+BF28+BH28+BJ28+BN28+BP28+BR28+BT28+BW28+BY28+CA28+CC28+CE28+CF28</f>
        <v>0</v>
      </c>
      <c r="AL28" s="207"/>
      <c r="AM28" s="33">
        <f>+AV28+AX28+AZ28+BB28+BD28+BF28+BH28+BJ28+BL28+BP28+BR28+BT28+BV28+BY28+CA28+CC28+CE28+CG28+CH28</f>
        <v>0</v>
      </c>
      <c r="AN28" s="33"/>
      <c r="AO28" s="33">
        <f>+AW28+AY28+BA28+BC28+BE28+BG28+BI28+BK28+BN28+BQ28+BS28+BU28+BW28+BZ28+CB28+CD28+CF28+CH28+CI28</f>
        <v>0</v>
      </c>
      <c r="AP28" s="33"/>
      <c r="AQ28" s="182"/>
      <c r="AR28" s="183"/>
      <c r="AS28" s="182"/>
      <c r="AT28" s="183"/>
      <c r="AU28" s="182"/>
      <c r="AV28" s="183"/>
      <c r="AW28" s="182"/>
      <c r="AX28" s="183"/>
      <c r="AY28" s="182"/>
      <c r="AZ28" s="183"/>
      <c r="BA28" s="182"/>
      <c r="BB28" s="183"/>
      <c r="BC28" s="183"/>
      <c r="BD28" s="182"/>
      <c r="BE28" s="183"/>
      <c r="BF28" s="182"/>
      <c r="BG28" s="183"/>
      <c r="BH28" s="182"/>
      <c r="BI28" s="183"/>
      <c r="BJ28" s="182"/>
      <c r="BK28" s="25"/>
      <c r="BL28" s="26"/>
      <c r="BM28" s="124"/>
      <c r="BN28" s="124"/>
      <c r="BO28" s="26"/>
      <c r="BP28" s="161"/>
    </row>
    <row r="29" spans="1:68" ht="15" customHeight="1">
      <c r="A29" s="71"/>
      <c r="B29" s="3" t="s">
        <v>4</v>
      </c>
      <c r="C29" s="3"/>
      <c r="D29" s="45" t="s">
        <v>127</v>
      </c>
      <c r="E29" s="61">
        <f>+E30</f>
        <v>0</v>
      </c>
      <c r="F29" s="33"/>
      <c r="G29" s="25"/>
      <c r="H29" s="25"/>
      <c r="I29" s="35"/>
      <c r="J29" s="35"/>
      <c r="K29" s="184"/>
      <c r="L29" s="264">
        <f t="shared" ref="L29:O29" si="26">+L30</f>
        <v>0</v>
      </c>
      <c r="M29" s="264">
        <f t="shared" si="26"/>
        <v>12999.95</v>
      </c>
      <c r="N29" s="264"/>
      <c r="O29" s="263">
        <f t="shared" si="26"/>
        <v>0</v>
      </c>
      <c r="P29" s="278">
        <f t="shared" ref="P29:BO29" si="27">+P30</f>
        <v>12999.95</v>
      </c>
      <c r="Q29" s="278">
        <f t="shared" si="27"/>
        <v>12999.95</v>
      </c>
      <c r="R29" s="278">
        <f t="shared" si="27"/>
        <v>0</v>
      </c>
      <c r="S29" s="278">
        <f t="shared" si="27"/>
        <v>0</v>
      </c>
      <c r="T29" s="278">
        <f t="shared" si="27"/>
        <v>0</v>
      </c>
      <c r="U29" s="278">
        <f t="shared" si="27"/>
        <v>0</v>
      </c>
      <c r="V29" s="278">
        <f t="shared" si="27"/>
        <v>12999.95</v>
      </c>
      <c r="W29" s="278">
        <f t="shared" si="27"/>
        <v>0</v>
      </c>
      <c r="X29" s="278">
        <f t="shared" si="27"/>
        <v>0</v>
      </c>
      <c r="Y29" s="278">
        <f t="shared" si="27"/>
        <v>0</v>
      </c>
      <c r="Z29" s="278">
        <f t="shared" si="27"/>
        <v>0</v>
      </c>
      <c r="AA29" s="278">
        <f t="shared" si="27"/>
        <v>0</v>
      </c>
      <c r="AB29" s="278">
        <f t="shared" si="27"/>
        <v>0</v>
      </c>
      <c r="AC29" s="278">
        <f t="shared" si="27"/>
        <v>0</v>
      </c>
      <c r="AD29" s="278">
        <f t="shared" si="27"/>
        <v>0</v>
      </c>
      <c r="AE29" s="278">
        <f t="shared" si="27"/>
        <v>0</v>
      </c>
      <c r="AF29" s="278">
        <f t="shared" si="27"/>
        <v>0</v>
      </c>
      <c r="AG29" s="278">
        <f t="shared" si="27"/>
        <v>0</v>
      </c>
      <c r="AH29" s="278">
        <f t="shared" si="27"/>
        <v>0</v>
      </c>
      <c r="AI29" s="278">
        <f t="shared" si="27"/>
        <v>12999.95</v>
      </c>
      <c r="AJ29" s="278">
        <f t="shared" si="27"/>
        <v>12999.95</v>
      </c>
      <c r="AK29" s="278">
        <f t="shared" si="27"/>
        <v>0</v>
      </c>
      <c r="AL29" s="278">
        <f t="shared" si="27"/>
        <v>0</v>
      </c>
      <c r="AM29" s="278">
        <f t="shared" si="27"/>
        <v>0</v>
      </c>
      <c r="AN29" s="278">
        <f t="shared" si="27"/>
        <v>0</v>
      </c>
      <c r="AO29" s="278">
        <f t="shared" si="27"/>
        <v>0</v>
      </c>
      <c r="AP29" s="278">
        <f t="shared" si="27"/>
        <v>0</v>
      </c>
      <c r="AQ29" s="278">
        <f t="shared" si="27"/>
        <v>0</v>
      </c>
      <c r="AR29" s="278">
        <f t="shared" si="27"/>
        <v>0</v>
      </c>
      <c r="AS29" s="278">
        <f t="shared" si="27"/>
        <v>0</v>
      </c>
      <c r="AT29" s="278">
        <f t="shared" si="27"/>
        <v>0</v>
      </c>
      <c r="AU29" s="278">
        <f t="shared" si="27"/>
        <v>0</v>
      </c>
      <c r="AV29" s="278">
        <f t="shared" si="27"/>
        <v>0</v>
      </c>
      <c r="AW29" s="278">
        <f t="shared" si="27"/>
        <v>0</v>
      </c>
      <c r="AX29" s="278">
        <f t="shared" si="27"/>
        <v>0</v>
      </c>
      <c r="AY29" s="278">
        <f t="shared" si="27"/>
        <v>0</v>
      </c>
      <c r="AZ29" s="278">
        <f t="shared" si="27"/>
        <v>0</v>
      </c>
      <c r="BA29" s="278">
        <f t="shared" si="27"/>
        <v>0</v>
      </c>
      <c r="BB29" s="278">
        <f t="shared" si="27"/>
        <v>0</v>
      </c>
      <c r="BC29" s="278">
        <f t="shared" si="27"/>
        <v>0</v>
      </c>
      <c r="BD29" s="278">
        <f t="shared" si="27"/>
        <v>0</v>
      </c>
      <c r="BE29" s="278">
        <f t="shared" si="27"/>
        <v>0</v>
      </c>
      <c r="BF29" s="278">
        <f t="shared" si="27"/>
        <v>0</v>
      </c>
      <c r="BG29" s="278">
        <f t="shared" si="27"/>
        <v>0</v>
      </c>
      <c r="BH29" s="278">
        <f t="shared" si="27"/>
        <v>0</v>
      </c>
      <c r="BI29" s="278">
        <f t="shared" si="27"/>
        <v>0</v>
      </c>
      <c r="BJ29" s="278">
        <f t="shared" si="27"/>
        <v>0</v>
      </c>
      <c r="BK29" s="278">
        <f t="shared" si="27"/>
        <v>0</v>
      </c>
      <c r="BL29" s="278">
        <f t="shared" si="27"/>
        <v>0</v>
      </c>
      <c r="BM29" s="278">
        <f t="shared" si="27"/>
        <v>0</v>
      </c>
      <c r="BN29" s="278">
        <f t="shared" si="27"/>
        <v>0</v>
      </c>
      <c r="BO29" s="278">
        <f t="shared" si="27"/>
        <v>0</v>
      </c>
      <c r="BP29" s="161"/>
    </row>
    <row r="30" spans="1:68" ht="15" customHeight="1">
      <c r="A30" s="71"/>
      <c r="B30" s="3"/>
      <c r="C30" s="3" t="s">
        <v>0</v>
      </c>
      <c r="D30" s="46" t="s">
        <v>128</v>
      </c>
      <c r="E30" s="61"/>
      <c r="F30" s="33"/>
      <c r="G30" s="25"/>
      <c r="H30" s="25"/>
      <c r="I30" s="35"/>
      <c r="J30" s="35"/>
      <c r="K30" s="184"/>
      <c r="L30" s="213"/>
      <c r="M30" s="213">
        <v>12999.95</v>
      </c>
      <c r="N30" s="213"/>
      <c r="O30" s="105"/>
      <c r="P30" s="26">
        <f>+E30+K30+M30+L30+O30+N30</f>
        <v>12999.95</v>
      </c>
      <c r="Q30" s="33">
        <f>+Y30+AA30+AC30+AE30+AG30+AI30+AK30++AM30+AO30+AQ30+AS30+AU30+AW30+AY30+BA30+BD30+BF30+BH30++BJ30+BL30+BN30+BO30</f>
        <v>12999.95</v>
      </c>
      <c r="R30" s="233">
        <f t="shared" ref="R30" si="28">+P30-Q30</f>
        <v>0</v>
      </c>
      <c r="S30" s="109"/>
      <c r="T30" s="94"/>
      <c r="U30" s="109"/>
      <c r="V30" s="320">
        <f>+Z30+AB30+AD30+AF30+AH30+AJ30+AL30+AN30+AP30+AR30+AT30+AV30+AX30+AZ30+BC30+BE30+BG30+BI30+BK30+BM30</f>
        <v>12999.95</v>
      </c>
      <c r="W30" s="320">
        <f>+Q30-V30</f>
        <v>0</v>
      </c>
      <c r="X30" s="320">
        <f>+W30+R30</f>
        <v>0</v>
      </c>
      <c r="Y30" s="33"/>
      <c r="Z30" s="25"/>
      <c r="AA30" s="182"/>
      <c r="AB30" s="183"/>
      <c r="AC30" s="182"/>
      <c r="AD30" s="183"/>
      <c r="AE30" s="182"/>
      <c r="AF30" s="183"/>
      <c r="AG30" s="182"/>
      <c r="AH30" s="183"/>
      <c r="AI30" s="33">
        <v>12999.95</v>
      </c>
      <c r="AJ30" s="33">
        <v>12999.95</v>
      </c>
      <c r="AK30" s="33">
        <f>+AT30+AV30+AX30+AZ30+BB30+BD30+BF30+BH30+BJ30+BN30+BP30+BR30+BT30+BW30+BY30+CA30+CC30+CE30+CF30</f>
        <v>0</v>
      </c>
      <c r="AL30" s="207"/>
      <c r="AM30" s="33">
        <f>+AV30+AX30+AZ30+BB30+BD30+BF30+BH30+BJ30+BL30+BP30+BR30+BT30+BV30+BY30+CA30+CC30+CE30+CG30+CH30</f>
        <v>0</v>
      </c>
      <c r="AN30" s="33"/>
      <c r="AO30" s="33">
        <f>+AW30+AY30+BA30+BC30+BE30+BG30+BI30+BK30+BN30+BQ30+BS30+BU30+BW30+BZ30+CB30+CD30+CF30+CH30+CI30</f>
        <v>0</v>
      </c>
      <c r="AP30" s="33"/>
      <c r="AQ30" s="182"/>
      <c r="AR30" s="183"/>
      <c r="AS30" s="182"/>
      <c r="AT30" s="183"/>
      <c r="AU30" s="182"/>
      <c r="AV30" s="183"/>
      <c r="AW30" s="182"/>
      <c r="AX30" s="183"/>
      <c r="AY30" s="182"/>
      <c r="AZ30" s="183"/>
      <c r="BA30" s="182"/>
      <c r="BB30" s="183"/>
      <c r="BC30" s="183"/>
      <c r="BD30" s="182"/>
      <c r="BE30" s="183"/>
      <c r="BF30" s="182"/>
      <c r="BG30" s="183"/>
      <c r="BH30" s="182"/>
      <c r="BI30" s="183"/>
      <c r="BJ30" s="182"/>
      <c r="BK30" s="25"/>
      <c r="BL30" s="26"/>
      <c r="BM30" s="124"/>
      <c r="BN30" s="124"/>
      <c r="BO30" s="26"/>
      <c r="BP30" s="161"/>
    </row>
    <row r="31" spans="1:68" ht="15" customHeight="1">
      <c r="A31" s="71"/>
      <c r="B31" s="3"/>
      <c r="C31" s="3"/>
      <c r="D31" s="48"/>
      <c r="E31" s="62"/>
      <c r="F31" s="33"/>
      <c r="G31" s="25"/>
      <c r="H31" s="25"/>
      <c r="I31" s="35"/>
      <c r="J31" s="35"/>
      <c r="K31" s="184"/>
      <c r="L31" s="213"/>
      <c r="M31" s="213"/>
      <c r="N31" s="213"/>
      <c r="O31" s="105"/>
      <c r="P31" s="26"/>
      <c r="Q31" s="33"/>
      <c r="R31" s="234"/>
      <c r="S31" s="109"/>
      <c r="T31" s="94"/>
      <c r="U31" s="109"/>
      <c r="V31" s="320"/>
      <c r="W31" s="320"/>
      <c r="X31" s="320"/>
      <c r="Y31" s="33"/>
      <c r="Z31" s="25"/>
      <c r="AA31" s="182"/>
      <c r="AB31" s="183"/>
      <c r="AC31" s="182"/>
      <c r="AD31" s="183"/>
      <c r="AE31" s="182"/>
      <c r="AF31" s="183"/>
      <c r="AG31" s="182"/>
      <c r="AH31" s="183"/>
      <c r="AI31" s="182"/>
      <c r="AJ31" s="124"/>
      <c r="AK31" s="182"/>
      <c r="AL31" s="124"/>
      <c r="AM31" s="182"/>
      <c r="AN31" s="182"/>
      <c r="AO31" s="182"/>
      <c r="AP31" s="182"/>
      <c r="AQ31" s="182"/>
      <c r="AR31" s="183"/>
      <c r="AS31" s="182"/>
      <c r="AT31" s="183"/>
      <c r="AU31" s="182"/>
      <c r="AV31" s="183"/>
      <c r="AW31" s="182"/>
      <c r="AX31" s="183"/>
      <c r="AY31" s="182"/>
      <c r="AZ31" s="183"/>
      <c r="BA31" s="182"/>
      <c r="BB31" s="183"/>
      <c r="BC31" s="183"/>
      <c r="BD31" s="182"/>
      <c r="BE31" s="183"/>
      <c r="BF31" s="182"/>
      <c r="BG31" s="183"/>
      <c r="BH31" s="182"/>
      <c r="BI31" s="183"/>
      <c r="BJ31" s="182"/>
      <c r="BK31" s="25"/>
      <c r="BL31" s="26"/>
      <c r="BM31" s="124"/>
      <c r="BN31" s="124"/>
      <c r="BO31" s="26"/>
      <c r="BP31" s="161"/>
    </row>
    <row r="32" spans="1:68" ht="15" customHeight="1">
      <c r="A32" s="70" t="s">
        <v>10</v>
      </c>
      <c r="B32" s="1"/>
      <c r="C32" s="1"/>
      <c r="D32" s="45" t="s">
        <v>6</v>
      </c>
      <c r="E32" s="59">
        <f t="shared" ref="E32:BO32" si="29">+E33+E39</f>
        <v>9284</v>
      </c>
      <c r="F32" s="59">
        <f t="shared" si="29"/>
        <v>0</v>
      </c>
      <c r="G32" s="59">
        <f t="shared" si="29"/>
        <v>0</v>
      </c>
      <c r="H32" s="59">
        <f t="shared" si="29"/>
        <v>0</v>
      </c>
      <c r="I32" s="59">
        <f t="shared" si="29"/>
        <v>0</v>
      </c>
      <c r="J32" s="59">
        <f t="shared" si="29"/>
        <v>0</v>
      </c>
      <c r="K32" s="186">
        <f t="shared" si="29"/>
        <v>0</v>
      </c>
      <c r="L32" s="214">
        <f t="shared" si="29"/>
        <v>13042.25</v>
      </c>
      <c r="M32" s="214">
        <f t="shared" si="29"/>
        <v>0</v>
      </c>
      <c r="N32" s="214">
        <f t="shared" si="29"/>
        <v>20291.2</v>
      </c>
      <c r="O32" s="117">
        <f t="shared" si="29"/>
        <v>16587.239999999998</v>
      </c>
      <c r="P32" s="329">
        <f t="shared" si="29"/>
        <v>59204.689999999995</v>
      </c>
      <c r="Q32" s="214">
        <f t="shared" si="29"/>
        <v>47790.689999999995</v>
      </c>
      <c r="R32" s="214">
        <f t="shared" si="29"/>
        <v>11414</v>
      </c>
      <c r="S32" s="214" t="e">
        <f t="shared" si="29"/>
        <v>#REF!</v>
      </c>
      <c r="T32" s="214" t="e">
        <f t="shared" si="29"/>
        <v>#REF!</v>
      </c>
      <c r="U32" s="214" t="e">
        <f t="shared" si="29"/>
        <v>#REF!</v>
      </c>
      <c r="V32" s="214">
        <f t="shared" si="29"/>
        <v>30717.72</v>
      </c>
      <c r="W32" s="214">
        <f t="shared" si="29"/>
        <v>17072.97</v>
      </c>
      <c r="X32" s="214">
        <f t="shared" si="29"/>
        <v>28486.97</v>
      </c>
      <c r="Y32" s="214">
        <f t="shared" si="29"/>
        <v>5690.25</v>
      </c>
      <c r="Z32" s="214">
        <f t="shared" si="29"/>
        <v>969.71</v>
      </c>
      <c r="AA32" s="214">
        <f t="shared" si="29"/>
        <v>19193.2</v>
      </c>
      <c r="AB32" s="214">
        <f t="shared" si="29"/>
        <v>19193.2</v>
      </c>
      <c r="AC32" s="214">
        <f t="shared" si="29"/>
        <v>1619.67</v>
      </c>
      <c r="AD32" s="214">
        <f t="shared" si="29"/>
        <v>0</v>
      </c>
      <c r="AE32" s="214">
        <f t="shared" si="29"/>
        <v>1009.95</v>
      </c>
      <c r="AF32" s="214">
        <f t="shared" si="29"/>
        <v>1009.95</v>
      </c>
      <c r="AG32" s="214">
        <f t="shared" si="29"/>
        <v>7941.89</v>
      </c>
      <c r="AH32" s="214">
        <f t="shared" si="29"/>
        <v>7941.89</v>
      </c>
      <c r="AI32" s="214">
        <f t="shared" si="29"/>
        <v>0</v>
      </c>
      <c r="AJ32" s="214">
        <f t="shared" si="29"/>
        <v>0</v>
      </c>
      <c r="AK32" s="214">
        <f t="shared" si="29"/>
        <v>0</v>
      </c>
      <c r="AL32" s="214">
        <f t="shared" si="29"/>
        <v>0</v>
      </c>
      <c r="AM32" s="214">
        <f t="shared" si="29"/>
        <v>800</v>
      </c>
      <c r="AN32" s="214">
        <f t="shared" si="29"/>
        <v>0</v>
      </c>
      <c r="AO32" s="214">
        <f t="shared" si="29"/>
        <v>9432.76</v>
      </c>
      <c r="AP32" s="214">
        <f t="shared" si="29"/>
        <v>0</v>
      </c>
      <c r="AQ32" s="214">
        <f t="shared" si="29"/>
        <v>0</v>
      </c>
      <c r="AR32" s="214">
        <f t="shared" si="29"/>
        <v>0</v>
      </c>
      <c r="AS32" s="214">
        <f t="shared" si="29"/>
        <v>0</v>
      </c>
      <c r="AT32" s="214">
        <f t="shared" si="29"/>
        <v>0</v>
      </c>
      <c r="AU32" s="214">
        <f t="shared" si="29"/>
        <v>0</v>
      </c>
      <c r="AV32" s="214">
        <f t="shared" si="29"/>
        <v>0</v>
      </c>
      <c r="AW32" s="214">
        <f t="shared" si="29"/>
        <v>0</v>
      </c>
      <c r="AX32" s="214">
        <f t="shared" si="29"/>
        <v>0</v>
      </c>
      <c r="AY32" s="214">
        <f t="shared" si="29"/>
        <v>0</v>
      </c>
      <c r="AZ32" s="214">
        <f t="shared" si="29"/>
        <v>0</v>
      </c>
      <c r="BA32" s="214">
        <f t="shared" si="29"/>
        <v>0</v>
      </c>
      <c r="BB32" s="214">
        <f t="shared" si="29"/>
        <v>0</v>
      </c>
      <c r="BC32" s="214">
        <f t="shared" si="29"/>
        <v>0</v>
      </c>
      <c r="BD32" s="214">
        <f t="shared" si="29"/>
        <v>0</v>
      </c>
      <c r="BE32" s="214">
        <f t="shared" si="29"/>
        <v>0</v>
      </c>
      <c r="BF32" s="214">
        <f t="shared" si="29"/>
        <v>0</v>
      </c>
      <c r="BG32" s="214">
        <f t="shared" si="29"/>
        <v>0</v>
      </c>
      <c r="BH32" s="214">
        <f t="shared" si="29"/>
        <v>0</v>
      </c>
      <c r="BI32" s="214">
        <f t="shared" si="29"/>
        <v>0</v>
      </c>
      <c r="BJ32" s="214">
        <f t="shared" si="29"/>
        <v>504.97</v>
      </c>
      <c r="BK32" s="214">
        <f t="shared" si="29"/>
        <v>504.97</v>
      </c>
      <c r="BL32" s="214">
        <f t="shared" si="29"/>
        <v>1098</v>
      </c>
      <c r="BM32" s="214">
        <f t="shared" si="29"/>
        <v>1098</v>
      </c>
      <c r="BN32" s="214">
        <f t="shared" si="29"/>
        <v>0</v>
      </c>
      <c r="BO32" s="214">
        <f t="shared" si="29"/>
        <v>500</v>
      </c>
      <c r="BP32" s="161">
        <f t="shared" ref="BP32:BP42" si="30">+Z32+AD32+AF32+AB32+AH32+AJ32+AL32+AR32+AT32+AV32+AX32+AZ32+BB32+BC32+BE32+BG32+BI32+BK32</f>
        <v>29619.72</v>
      </c>
    </row>
    <row r="33" spans="1:69" s="29" customFormat="1" ht="15" customHeight="1">
      <c r="A33" s="70"/>
      <c r="B33" s="1" t="s">
        <v>0</v>
      </c>
      <c r="C33" s="1"/>
      <c r="D33" s="45" t="s">
        <v>7</v>
      </c>
      <c r="E33" s="59">
        <f t="shared" ref="E33:BO33" si="31">SUM(E34:E38)</f>
        <v>9284</v>
      </c>
      <c r="F33" s="59">
        <f t="shared" ref="F33:M33" si="32">SUM(F34:F38)</f>
        <v>0</v>
      </c>
      <c r="G33" s="59">
        <f t="shared" si="32"/>
        <v>0</v>
      </c>
      <c r="H33" s="59">
        <f t="shared" si="32"/>
        <v>0</v>
      </c>
      <c r="I33" s="59">
        <f t="shared" si="32"/>
        <v>0</v>
      </c>
      <c r="J33" s="59">
        <f t="shared" si="32"/>
        <v>0</v>
      </c>
      <c r="K33" s="186">
        <f t="shared" si="32"/>
        <v>0</v>
      </c>
      <c r="L33" s="214">
        <f t="shared" ref="L33" si="33">SUM(L34:L38)</f>
        <v>0</v>
      </c>
      <c r="M33" s="214">
        <f t="shared" si="32"/>
        <v>0</v>
      </c>
      <c r="N33" s="214">
        <f t="shared" ref="N33" si="34">SUM(N34:N38)</f>
        <v>0</v>
      </c>
      <c r="O33" s="117">
        <f t="shared" ref="O33" si="35">SUM(O34:O38)</f>
        <v>6249.67</v>
      </c>
      <c r="P33" s="214">
        <f t="shared" si="31"/>
        <v>15533.67</v>
      </c>
      <c r="Q33" s="214">
        <f t="shared" si="31"/>
        <v>5119.67</v>
      </c>
      <c r="R33" s="214">
        <f t="shared" si="31"/>
        <v>10414</v>
      </c>
      <c r="S33" s="214" t="e">
        <f t="shared" si="31"/>
        <v>#REF!</v>
      </c>
      <c r="T33" s="214" t="e">
        <f t="shared" si="31"/>
        <v>#REF!</v>
      </c>
      <c r="U33" s="214" t="e">
        <f t="shared" si="31"/>
        <v>#REF!</v>
      </c>
      <c r="V33" s="214">
        <f t="shared" si="31"/>
        <v>0</v>
      </c>
      <c r="W33" s="214">
        <f t="shared" si="31"/>
        <v>5119.67</v>
      </c>
      <c r="X33" s="214">
        <f t="shared" si="31"/>
        <v>15533.67</v>
      </c>
      <c r="Y33" s="214">
        <f t="shared" si="31"/>
        <v>3000</v>
      </c>
      <c r="Z33" s="214">
        <f t="shared" si="31"/>
        <v>0</v>
      </c>
      <c r="AA33" s="214">
        <f t="shared" si="31"/>
        <v>0</v>
      </c>
      <c r="AB33" s="214">
        <f t="shared" si="31"/>
        <v>0</v>
      </c>
      <c r="AC33" s="214">
        <f t="shared" si="31"/>
        <v>1619.67</v>
      </c>
      <c r="AD33" s="214">
        <f t="shared" si="31"/>
        <v>0</v>
      </c>
      <c r="AE33" s="214">
        <f t="shared" si="31"/>
        <v>0</v>
      </c>
      <c r="AF33" s="214">
        <f t="shared" si="31"/>
        <v>0</v>
      </c>
      <c r="AG33" s="214">
        <f t="shared" si="31"/>
        <v>0</v>
      </c>
      <c r="AH33" s="214">
        <f t="shared" si="31"/>
        <v>0</v>
      </c>
      <c r="AI33" s="214">
        <f t="shared" si="31"/>
        <v>0</v>
      </c>
      <c r="AJ33" s="214">
        <f t="shared" si="31"/>
        <v>0</v>
      </c>
      <c r="AK33" s="214">
        <f t="shared" si="31"/>
        <v>0</v>
      </c>
      <c r="AL33" s="214">
        <f t="shared" si="31"/>
        <v>0</v>
      </c>
      <c r="AM33" s="214">
        <f t="shared" si="31"/>
        <v>0</v>
      </c>
      <c r="AN33" s="214">
        <f t="shared" si="31"/>
        <v>0</v>
      </c>
      <c r="AO33" s="214">
        <f t="shared" si="31"/>
        <v>0</v>
      </c>
      <c r="AP33" s="214">
        <f t="shared" si="31"/>
        <v>0</v>
      </c>
      <c r="AQ33" s="214">
        <f t="shared" si="31"/>
        <v>0</v>
      </c>
      <c r="AR33" s="214">
        <f t="shared" si="31"/>
        <v>0</v>
      </c>
      <c r="AS33" s="214">
        <f t="shared" si="31"/>
        <v>0</v>
      </c>
      <c r="AT33" s="214">
        <f t="shared" si="31"/>
        <v>0</v>
      </c>
      <c r="AU33" s="214">
        <f t="shared" si="31"/>
        <v>0</v>
      </c>
      <c r="AV33" s="214">
        <f t="shared" si="31"/>
        <v>0</v>
      </c>
      <c r="AW33" s="214">
        <f t="shared" si="31"/>
        <v>0</v>
      </c>
      <c r="AX33" s="214">
        <f t="shared" si="31"/>
        <v>0</v>
      </c>
      <c r="AY33" s="214">
        <f t="shared" si="31"/>
        <v>0</v>
      </c>
      <c r="AZ33" s="214">
        <f t="shared" si="31"/>
        <v>0</v>
      </c>
      <c r="BA33" s="214">
        <f t="shared" si="31"/>
        <v>0</v>
      </c>
      <c r="BB33" s="214">
        <f t="shared" si="31"/>
        <v>0</v>
      </c>
      <c r="BC33" s="214">
        <f t="shared" si="31"/>
        <v>0</v>
      </c>
      <c r="BD33" s="214">
        <f t="shared" si="31"/>
        <v>0</v>
      </c>
      <c r="BE33" s="214">
        <f t="shared" si="31"/>
        <v>0</v>
      </c>
      <c r="BF33" s="214">
        <f t="shared" si="31"/>
        <v>0</v>
      </c>
      <c r="BG33" s="214">
        <f t="shared" si="31"/>
        <v>0</v>
      </c>
      <c r="BH33" s="214">
        <f t="shared" si="31"/>
        <v>0</v>
      </c>
      <c r="BI33" s="214">
        <f t="shared" si="31"/>
        <v>0</v>
      </c>
      <c r="BJ33" s="214">
        <f t="shared" si="31"/>
        <v>0</v>
      </c>
      <c r="BK33" s="214">
        <f t="shared" si="31"/>
        <v>0</v>
      </c>
      <c r="BL33" s="214">
        <f t="shared" si="31"/>
        <v>0</v>
      </c>
      <c r="BM33" s="214">
        <f t="shared" si="31"/>
        <v>0</v>
      </c>
      <c r="BN33" s="214">
        <f t="shared" si="31"/>
        <v>0</v>
      </c>
      <c r="BO33" s="214">
        <f t="shared" si="31"/>
        <v>500</v>
      </c>
      <c r="BP33" s="161">
        <f t="shared" si="30"/>
        <v>0</v>
      </c>
      <c r="BQ33" s="29">
        <v>620</v>
      </c>
    </row>
    <row r="34" spans="1:69" ht="15" customHeight="1">
      <c r="A34" s="71"/>
      <c r="B34" s="3"/>
      <c r="C34" s="3"/>
      <c r="D34" s="48" t="s">
        <v>112</v>
      </c>
      <c r="E34" s="62">
        <v>9284</v>
      </c>
      <c r="F34" s="23"/>
      <c r="G34" s="24"/>
      <c r="H34" s="24"/>
      <c r="I34" s="35"/>
      <c r="J34" s="35"/>
      <c r="K34" s="184"/>
      <c r="L34" s="213"/>
      <c r="M34" s="213"/>
      <c r="N34" s="213"/>
      <c r="O34" s="105">
        <v>4619.67</v>
      </c>
      <c r="P34" s="26">
        <f t="shared" ref="P34:P38" si="36">+E34+K34+M34+L34+O34+N34</f>
        <v>13903.67</v>
      </c>
      <c r="Q34" s="33">
        <f t="shared" ref="Q34:Q38" si="37">+Y34+AA34+AC34+AE34+AG34+AI34+AK34++AM34+AO34+AQ34+AS34+AU34+AW34+AY34+BA34+BD34+BF34+BH34++BJ34+BL34+BN34+BO34</f>
        <v>5119.67</v>
      </c>
      <c r="R34" s="233">
        <f t="shared" ref="R34:R35" si="38">+P34-Q34</f>
        <v>8784</v>
      </c>
      <c r="S34" s="20" t="e">
        <f>+Z34+AB34+AD34+AF34+AH34+AJ34+AL34+AR34+AT34+AV34+AX34+AZ34+BB34+#REF!+#REF!+#REF!+BC34+BE34+BG34+BI34+BK34</f>
        <v>#REF!</v>
      </c>
      <c r="T34" s="6" t="e">
        <f t="shared" ref="T34:T37" si="39">+Q34-S34</f>
        <v>#REF!</v>
      </c>
      <c r="U34" s="109" t="e">
        <f t="shared" ref="U34:U37" si="40">+T34+R34</f>
        <v>#REF!</v>
      </c>
      <c r="V34" s="320">
        <f t="shared" ref="V34:V37" si="41">+Z34+AB34+AD34+AF34+AH34+AJ34+AL34+AN34+AP34+AR34+AT34+AV34+AX34+AZ34+BC34+BE34+BG34+BI34+BK34+BM34</f>
        <v>0</v>
      </c>
      <c r="W34" s="320">
        <f t="shared" ref="W34:W37" si="42">+Q34-V34</f>
        <v>5119.67</v>
      </c>
      <c r="X34" s="320">
        <f t="shared" ref="X34:X37" si="43">+W34+R34</f>
        <v>13903.67</v>
      </c>
      <c r="Y34" s="33">
        <v>3000</v>
      </c>
      <c r="Z34" s="25"/>
      <c r="AA34" s="198"/>
      <c r="AB34" s="183"/>
      <c r="AC34" s="198">
        <v>1619.67</v>
      </c>
      <c r="AD34" s="183"/>
      <c r="AE34" s="182"/>
      <c r="AF34" s="183"/>
      <c r="AG34" s="182"/>
      <c r="AH34" s="183"/>
      <c r="AI34" s="198"/>
      <c r="AJ34" s="124"/>
      <c r="AK34" s="198"/>
      <c r="AL34" s="124"/>
      <c r="AM34" s="198"/>
      <c r="AN34" s="198"/>
      <c r="AO34" s="198"/>
      <c r="AP34" s="198"/>
      <c r="AQ34" s="198"/>
      <c r="AR34" s="183"/>
      <c r="AS34" s="198"/>
      <c r="AT34" s="183"/>
      <c r="AU34" s="198"/>
      <c r="AV34" s="183"/>
      <c r="AW34" s="198"/>
      <c r="AX34" s="183"/>
      <c r="AY34" s="198"/>
      <c r="AZ34" s="183"/>
      <c r="BA34" s="198"/>
      <c r="BB34" s="183"/>
      <c r="BC34" s="183"/>
      <c r="BD34" s="198"/>
      <c r="BE34" s="183"/>
      <c r="BF34" s="198"/>
      <c r="BG34" s="183"/>
      <c r="BH34" s="198"/>
      <c r="BI34" s="183"/>
      <c r="BJ34" s="198"/>
      <c r="BK34" s="25"/>
      <c r="BL34" s="26"/>
      <c r="BM34" s="124"/>
      <c r="BN34" s="124"/>
      <c r="BO34" s="26">
        <v>500</v>
      </c>
      <c r="BP34" s="161">
        <f t="shared" si="30"/>
        <v>0</v>
      </c>
      <c r="BQ34">
        <v>5050</v>
      </c>
    </row>
    <row r="35" spans="1:69" ht="15" customHeight="1">
      <c r="A35" s="71"/>
      <c r="B35" s="3"/>
      <c r="C35" s="3"/>
      <c r="D35" s="48" t="s">
        <v>160</v>
      </c>
      <c r="E35" s="62"/>
      <c r="F35" s="23"/>
      <c r="G35" s="24"/>
      <c r="H35" s="24"/>
      <c r="I35" s="35"/>
      <c r="J35" s="35"/>
      <c r="K35" s="184"/>
      <c r="L35" s="213"/>
      <c r="M35" s="213"/>
      <c r="N35" s="213"/>
      <c r="O35" s="105">
        <v>1600</v>
      </c>
      <c r="P35" s="26">
        <f t="shared" si="36"/>
        <v>1600</v>
      </c>
      <c r="Q35" s="33">
        <f t="shared" si="37"/>
        <v>0</v>
      </c>
      <c r="R35" s="233">
        <f t="shared" si="38"/>
        <v>1600</v>
      </c>
      <c r="S35" s="20" t="e">
        <f>+Z35+AB35+AD35+AF35+AH35+AJ35+AL35+AR35+AT35+AV35+AX35+AZ35+BB35+#REF!+#REF!+#REF!+BC35+BE35+BG35+BI35+BK35</f>
        <v>#REF!</v>
      </c>
      <c r="T35" s="6" t="e">
        <f t="shared" si="39"/>
        <v>#REF!</v>
      </c>
      <c r="U35" s="109" t="e">
        <f t="shared" si="40"/>
        <v>#REF!</v>
      </c>
      <c r="V35" s="320">
        <f t="shared" si="41"/>
        <v>0</v>
      </c>
      <c r="W35" s="320">
        <f t="shared" si="42"/>
        <v>0</v>
      </c>
      <c r="X35" s="320">
        <f t="shared" si="43"/>
        <v>1600</v>
      </c>
      <c r="Y35" s="33"/>
      <c r="Z35" s="25"/>
      <c r="AA35" s="198"/>
      <c r="AB35" s="183"/>
      <c r="AC35" s="182"/>
      <c r="AD35" s="183"/>
      <c r="AE35" s="182"/>
      <c r="AF35" s="183"/>
      <c r="AG35" s="182"/>
      <c r="AH35" s="183"/>
      <c r="AI35" s="198"/>
      <c r="AJ35" s="124"/>
      <c r="AK35" s="198"/>
      <c r="AL35" s="124"/>
      <c r="AM35" s="198"/>
      <c r="AN35" s="198"/>
      <c r="AO35" s="198"/>
      <c r="AP35" s="198"/>
      <c r="AQ35" s="198"/>
      <c r="AR35" s="183"/>
      <c r="AS35" s="198"/>
      <c r="AT35" s="183"/>
      <c r="AU35" s="198"/>
      <c r="AV35" s="183"/>
      <c r="AW35" s="198"/>
      <c r="AX35" s="183"/>
      <c r="AY35" s="198"/>
      <c r="AZ35" s="183"/>
      <c r="BA35" s="198"/>
      <c r="BB35" s="183"/>
      <c r="BC35" s="183"/>
      <c r="BD35" s="198"/>
      <c r="BE35" s="183"/>
      <c r="BF35" s="198"/>
      <c r="BG35" s="183"/>
      <c r="BH35" s="198"/>
      <c r="BI35" s="183"/>
      <c r="BJ35" s="198"/>
      <c r="BK35" s="25"/>
      <c r="BL35" s="26"/>
      <c r="BM35" s="124"/>
      <c r="BN35" s="124"/>
      <c r="BO35" s="26"/>
      <c r="BP35" s="161">
        <f t="shared" si="30"/>
        <v>0</v>
      </c>
      <c r="BQ35">
        <v>95</v>
      </c>
    </row>
    <row r="36" spans="1:69" ht="15" customHeight="1">
      <c r="A36" s="71"/>
      <c r="B36" s="3"/>
      <c r="C36" s="3"/>
      <c r="D36" s="50" t="s">
        <v>161</v>
      </c>
      <c r="E36" s="62"/>
      <c r="F36" s="23"/>
      <c r="G36" s="24"/>
      <c r="H36" s="24"/>
      <c r="I36" s="35"/>
      <c r="J36" s="35"/>
      <c r="K36" s="184"/>
      <c r="L36" s="213"/>
      <c r="M36" s="213"/>
      <c r="N36" s="213"/>
      <c r="O36" s="105">
        <v>30</v>
      </c>
      <c r="P36" s="26">
        <f t="shared" si="36"/>
        <v>30</v>
      </c>
      <c r="Q36" s="33">
        <f t="shared" si="37"/>
        <v>0</v>
      </c>
      <c r="R36" s="234">
        <f>+P36-Q36</f>
        <v>30</v>
      </c>
      <c r="S36" s="20" t="e">
        <f>+Z36+AB36+AD36+AF36+AH36+AJ36+AL36+AR36+AT36+AV36+AX36+AZ36+BB36+#REF!+#REF!+#REF!+BC36+BE36+BG36+BI36+BK36</f>
        <v>#REF!</v>
      </c>
      <c r="T36" s="6" t="e">
        <f t="shared" si="39"/>
        <v>#REF!</v>
      </c>
      <c r="U36" s="109" t="e">
        <f t="shared" si="40"/>
        <v>#REF!</v>
      </c>
      <c r="V36" s="320">
        <f t="shared" si="41"/>
        <v>0</v>
      </c>
      <c r="W36" s="320">
        <f t="shared" si="42"/>
        <v>0</v>
      </c>
      <c r="X36" s="320">
        <f t="shared" si="43"/>
        <v>30</v>
      </c>
      <c r="Y36" s="33"/>
      <c r="Z36" s="25"/>
      <c r="AA36" s="198"/>
      <c r="AB36" s="183"/>
      <c r="AC36" s="182"/>
      <c r="AD36" s="183"/>
      <c r="AE36" s="182"/>
      <c r="AF36" s="183"/>
      <c r="AG36" s="182"/>
      <c r="AH36" s="183"/>
      <c r="AI36" s="198"/>
      <c r="AJ36" s="124"/>
      <c r="AK36" s="198"/>
      <c r="AL36" s="124"/>
      <c r="AM36" s="198"/>
      <c r="AN36" s="198"/>
      <c r="AO36" s="198"/>
      <c r="AP36" s="198"/>
      <c r="AQ36" s="198"/>
      <c r="AR36" s="183"/>
      <c r="AS36" s="198"/>
      <c r="AT36" s="183"/>
      <c r="AU36" s="198"/>
      <c r="AV36" s="183"/>
      <c r="AW36" s="198"/>
      <c r="AX36" s="183"/>
      <c r="AY36" s="198"/>
      <c r="AZ36" s="183"/>
      <c r="BA36" s="198"/>
      <c r="BB36" s="183"/>
      <c r="BC36" s="183"/>
      <c r="BD36" s="198"/>
      <c r="BE36" s="183"/>
      <c r="BF36" s="198"/>
      <c r="BG36" s="183"/>
      <c r="BH36" s="198"/>
      <c r="BI36" s="183"/>
      <c r="BJ36" s="198"/>
      <c r="BK36" s="25"/>
      <c r="BL36" s="26"/>
      <c r="BM36" s="124"/>
      <c r="BN36" s="124"/>
      <c r="BO36" s="26"/>
      <c r="BP36" s="161">
        <f t="shared" si="30"/>
        <v>0</v>
      </c>
    </row>
    <row r="37" spans="1:69" ht="15" customHeight="1">
      <c r="A37" s="71"/>
      <c r="B37" s="3"/>
      <c r="C37" s="3"/>
      <c r="D37" s="48"/>
      <c r="E37" s="62"/>
      <c r="F37" s="23"/>
      <c r="G37" s="24"/>
      <c r="H37" s="24"/>
      <c r="I37" s="35"/>
      <c r="J37" s="35"/>
      <c r="K37" s="184"/>
      <c r="L37" s="213"/>
      <c r="M37" s="213"/>
      <c r="N37" s="213"/>
      <c r="O37" s="105"/>
      <c r="P37" s="26">
        <f t="shared" si="36"/>
        <v>0</v>
      </c>
      <c r="Q37" s="33">
        <f t="shared" si="37"/>
        <v>0</v>
      </c>
      <c r="R37" s="234">
        <f>+P37-Q37</f>
        <v>0</v>
      </c>
      <c r="S37" s="20" t="e">
        <f>+Z37+AB37+AD37+AF37+AH37+AJ37+AL37+AR37+AT37+AV37+AX37+AZ37+BB37+#REF!+#REF!+#REF!+BC37+BE37+BG37+BI37+BK37</f>
        <v>#REF!</v>
      </c>
      <c r="T37" s="6" t="e">
        <f t="shared" si="39"/>
        <v>#REF!</v>
      </c>
      <c r="U37" s="109" t="e">
        <f t="shared" si="40"/>
        <v>#REF!</v>
      </c>
      <c r="V37" s="320">
        <f t="shared" si="41"/>
        <v>0</v>
      </c>
      <c r="W37" s="320">
        <f t="shared" si="42"/>
        <v>0</v>
      </c>
      <c r="X37" s="320">
        <f t="shared" si="43"/>
        <v>0</v>
      </c>
      <c r="Y37" s="33"/>
      <c r="Z37" s="25"/>
      <c r="AA37" s="198"/>
      <c r="AB37" s="183"/>
      <c r="AC37" s="182"/>
      <c r="AD37" s="183"/>
      <c r="AE37" s="182"/>
      <c r="AF37" s="183"/>
      <c r="AG37" s="182"/>
      <c r="AH37" s="183"/>
      <c r="AI37" s="198"/>
      <c r="AJ37" s="124"/>
      <c r="AK37" s="198"/>
      <c r="AL37" s="124"/>
      <c r="AM37" s="198"/>
      <c r="AN37" s="198"/>
      <c r="AO37" s="198"/>
      <c r="AP37" s="198"/>
      <c r="AQ37" s="198"/>
      <c r="AR37" s="183"/>
      <c r="AS37" s="198"/>
      <c r="AT37" s="183"/>
      <c r="AU37" s="198"/>
      <c r="AV37" s="183"/>
      <c r="AW37" s="198"/>
      <c r="AX37" s="183"/>
      <c r="AY37" s="198"/>
      <c r="AZ37" s="183"/>
      <c r="BA37" s="198"/>
      <c r="BB37" s="183"/>
      <c r="BC37" s="183"/>
      <c r="BD37" s="198"/>
      <c r="BE37" s="183"/>
      <c r="BF37" s="198"/>
      <c r="BG37" s="183"/>
      <c r="BH37" s="198"/>
      <c r="BI37" s="183"/>
      <c r="BJ37" s="198"/>
      <c r="BK37" s="25"/>
      <c r="BL37" s="26"/>
      <c r="BM37" s="124"/>
      <c r="BN37" s="124"/>
      <c r="BO37" s="26"/>
      <c r="BP37" s="161">
        <f t="shared" si="30"/>
        <v>0</v>
      </c>
    </row>
    <row r="38" spans="1:69" ht="15" customHeight="1">
      <c r="A38" s="71"/>
      <c r="B38" s="3"/>
      <c r="C38" s="3"/>
      <c r="D38" s="48"/>
      <c r="E38" s="61"/>
      <c r="F38" s="23"/>
      <c r="G38" s="24"/>
      <c r="H38" s="24"/>
      <c r="I38" s="35"/>
      <c r="J38" s="35"/>
      <c r="K38" s="184"/>
      <c r="L38" s="213"/>
      <c r="M38" s="213"/>
      <c r="N38" s="213"/>
      <c r="O38" s="105"/>
      <c r="P38" s="26">
        <f t="shared" si="36"/>
        <v>0</v>
      </c>
      <c r="Q38" s="33">
        <f t="shared" si="37"/>
        <v>0</v>
      </c>
      <c r="R38" s="233"/>
      <c r="S38" s="20" t="e">
        <f>+Z38+AB38+AD38+AF38+AH38+AJ38+AL38+AR38+AT38+AV38+AX38+AZ38+BB38+#REF!+#REF!+#REF!+BC38+BE38+BG38+BI38+BK38</f>
        <v>#REF!</v>
      </c>
      <c r="T38" s="6" t="e">
        <f>+Q38-S38</f>
        <v>#REF!</v>
      </c>
      <c r="U38" s="109" t="e">
        <f>+T38+R38</f>
        <v>#REF!</v>
      </c>
      <c r="V38" s="320"/>
      <c r="W38" s="320"/>
      <c r="X38" s="320"/>
      <c r="Y38" s="33"/>
      <c r="Z38" s="25"/>
      <c r="AA38" s="198"/>
      <c r="AB38" s="183"/>
      <c r="AC38" s="182"/>
      <c r="AD38" s="183"/>
      <c r="AE38" s="182"/>
      <c r="AF38" s="183"/>
      <c r="AG38" s="182"/>
      <c r="AH38" s="183"/>
      <c r="AI38" s="198"/>
      <c r="AJ38" s="124"/>
      <c r="AK38" s="198"/>
      <c r="AL38" s="124"/>
      <c r="AM38" s="198"/>
      <c r="AN38" s="198"/>
      <c r="AO38" s="198"/>
      <c r="AP38" s="198"/>
      <c r="AQ38" s="198"/>
      <c r="AR38" s="183"/>
      <c r="AS38" s="198"/>
      <c r="AT38" s="183"/>
      <c r="AU38" s="198"/>
      <c r="AV38" s="183"/>
      <c r="AW38" s="198"/>
      <c r="AX38" s="183"/>
      <c r="AY38" s="198"/>
      <c r="AZ38" s="183"/>
      <c r="BA38" s="198"/>
      <c r="BB38" s="183"/>
      <c r="BC38" s="183"/>
      <c r="BD38" s="198"/>
      <c r="BE38" s="183"/>
      <c r="BF38" s="198"/>
      <c r="BG38" s="183"/>
      <c r="BH38" s="198"/>
      <c r="BI38" s="183"/>
      <c r="BJ38" s="198"/>
      <c r="BK38" s="25"/>
      <c r="BL38" s="26"/>
      <c r="BM38" s="124"/>
      <c r="BN38" s="124"/>
      <c r="BO38" s="26"/>
      <c r="BP38" s="161">
        <f t="shared" si="30"/>
        <v>0</v>
      </c>
    </row>
    <row r="39" spans="1:69" s="29" customFormat="1" ht="15" customHeight="1">
      <c r="A39" s="70"/>
      <c r="B39" s="1" t="s">
        <v>14</v>
      </c>
      <c r="C39" s="1"/>
      <c r="D39" s="51" t="s">
        <v>9</v>
      </c>
      <c r="E39" s="64">
        <f t="shared" ref="E39:BO39" si="44">SUM(E40:E47)</f>
        <v>0</v>
      </c>
      <c r="F39" s="64">
        <f t="shared" si="44"/>
        <v>0</v>
      </c>
      <c r="G39" s="64">
        <f t="shared" si="44"/>
        <v>0</v>
      </c>
      <c r="H39" s="64">
        <f t="shared" si="44"/>
        <v>0</v>
      </c>
      <c r="I39" s="64">
        <f t="shared" si="44"/>
        <v>0</v>
      </c>
      <c r="J39" s="64">
        <f t="shared" si="44"/>
        <v>0</v>
      </c>
      <c r="K39" s="240">
        <f t="shared" si="44"/>
        <v>0</v>
      </c>
      <c r="L39" s="126">
        <f t="shared" ref="L39" si="45">SUM(L40:L47)</f>
        <v>13042.25</v>
      </c>
      <c r="M39" s="126">
        <f t="shared" si="44"/>
        <v>0</v>
      </c>
      <c r="N39" s="126">
        <f t="shared" si="44"/>
        <v>20291.2</v>
      </c>
      <c r="O39" s="122">
        <f t="shared" ref="O39" si="46">SUM(O40:O47)</f>
        <v>10337.57</v>
      </c>
      <c r="P39" s="126">
        <f t="shared" si="44"/>
        <v>43671.02</v>
      </c>
      <c r="Q39" s="126">
        <f t="shared" si="44"/>
        <v>42671.02</v>
      </c>
      <c r="R39" s="126">
        <f t="shared" si="44"/>
        <v>1000</v>
      </c>
      <c r="S39" s="126" t="e">
        <f t="shared" si="44"/>
        <v>#REF!</v>
      </c>
      <c r="T39" s="126" t="e">
        <f t="shared" si="44"/>
        <v>#REF!</v>
      </c>
      <c r="U39" s="126" t="e">
        <f t="shared" si="44"/>
        <v>#REF!</v>
      </c>
      <c r="V39" s="126">
        <f t="shared" si="44"/>
        <v>30717.72</v>
      </c>
      <c r="W39" s="126">
        <f t="shared" si="44"/>
        <v>11953.3</v>
      </c>
      <c r="X39" s="126">
        <f t="shared" si="44"/>
        <v>12953.3</v>
      </c>
      <c r="Y39" s="126">
        <f t="shared" si="44"/>
        <v>2690.25</v>
      </c>
      <c r="Z39" s="126">
        <f t="shared" si="44"/>
        <v>969.71</v>
      </c>
      <c r="AA39" s="126">
        <f t="shared" si="44"/>
        <v>19193.2</v>
      </c>
      <c r="AB39" s="126">
        <f t="shared" si="44"/>
        <v>19193.2</v>
      </c>
      <c r="AC39" s="126">
        <f t="shared" si="44"/>
        <v>0</v>
      </c>
      <c r="AD39" s="126">
        <f t="shared" si="44"/>
        <v>0</v>
      </c>
      <c r="AE39" s="126">
        <f t="shared" si="44"/>
        <v>1009.95</v>
      </c>
      <c r="AF39" s="126">
        <f t="shared" si="44"/>
        <v>1009.95</v>
      </c>
      <c r="AG39" s="126">
        <f t="shared" si="44"/>
        <v>7941.89</v>
      </c>
      <c r="AH39" s="126">
        <f t="shared" si="44"/>
        <v>7941.89</v>
      </c>
      <c r="AI39" s="126">
        <f t="shared" si="44"/>
        <v>0</v>
      </c>
      <c r="AJ39" s="126">
        <f t="shared" si="44"/>
        <v>0</v>
      </c>
      <c r="AK39" s="126">
        <f t="shared" si="44"/>
        <v>0</v>
      </c>
      <c r="AL39" s="126">
        <f t="shared" si="44"/>
        <v>0</v>
      </c>
      <c r="AM39" s="126">
        <f t="shared" si="44"/>
        <v>800</v>
      </c>
      <c r="AN39" s="126">
        <f t="shared" si="44"/>
        <v>0</v>
      </c>
      <c r="AO39" s="126">
        <f t="shared" si="44"/>
        <v>9432.76</v>
      </c>
      <c r="AP39" s="126">
        <f t="shared" si="44"/>
        <v>0</v>
      </c>
      <c r="AQ39" s="126">
        <f t="shared" si="44"/>
        <v>0</v>
      </c>
      <c r="AR39" s="126">
        <f t="shared" si="44"/>
        <v>0</v>
      </c>
      <c r="AS39" s="126">
        <f t="shared" si="44"/>
        <v>0</v>
      </c>
      <c r="AT39" s="126">
        <f t="shared" si="44"/>
        <v>0</v>
      </c>
      <c r="AU39" s="126">
        <f t="shared" si="44"/>
        <v>0</v>
      </c>
      <c r="AV39" s="126">
        <f t="shared" si="44"/>
        <v>0</v>
      </c>
      <c r="AW39" s="126">
        <f t="shared" si="44"/>
        <v>0</v>
      </c>
      <c r="AX39" s="126">
        <f t="shared" si="44"/>
        <v>0</v>
      </c>
      <c r="AY39" s="126">
        <f t="shared" si="44"/>
        <v>0</v>
      </c>
      <c r="AZ39" s="126">
        <f t="shared" si="44"/>
        <v>0</v>
      </c>
      <c r="BA39" s="126">
        <f t="shared" si="44"/>
        <v>0</v>
      </c>
      <c r="BB39" s="126">
        <f t="shared" si="44"/>
        <v>0</v>
      </c>
      <c r="BC39" s="126">
        <f t="shared" si="44"/>
        <v>0</v>
      </c>
      <c r="BD39" s="126">
        <f t="shared" si="44"/>
        <v>0</v>
      </c>
      <c r="BE39" s="126">
        <f t="shared" si="44"/>
        <v>0</v>
      </c>
      <c r="BF39" s="126">
        <f t="shared" si="44"/>
        <v>0</v>
      </c>
      <c r="BG39" s="126">
        <f t="shared" si="44"/>
        <v>0</v>
      </c>
      <c r="BH39" s="126">
        <f t="shared" si="44"/>
        <v>0</v>
      </c>
      <c r="BI39" s="126">
        <f t="shared" si="44"/>
        <v>0</v>
      </c>
      <c r="BJ39" s="126">
        <f t="shared" si="44"/>
        <v>504.97</v>
      </c>
      <c r="BK39" s="126">
        <f t="shared" si="44"/>
        <v>504.97</v>
      </c>
      <c r="BL39" s="126">
        <f t="shared" si="44"/>
        <v>1098</v>
      </c>
      <c r="BM39" s="126">
        <f t="shared" si="44"/>
        <v>1098</v>
      </c>
      <c r="BN39" s="126">
        <f t="shared" si="44"/>
        <v>0</v>
      </c>
      <c r="BO39" s="126">
        <f t="shared" si="44"/>
        <v>0</v>
      </c>
      <c r="BP39" s="161">
        <f t="shared" si="30"/>
        <v>29619.72</v>
      </c>
    </row>
    <row r="40" spans="1:69" ht="15" customHeight="1">
      <c r="A40" s="71"/>
      <c r="B40" s="3"/>
      <c r="C40" s="3" t="s">
        <v>0</v>
      </c>
      <c r="D40" s="48" t="s">
        <v>121</v>
      </c>
      <c r="E40" s="61"/>
      <c r="F40" s="23"/>
      <c r="G40" s="24"/>
      <c r="H40" s="35"/>
      <c r="I40" s="35"/>
      <c r="J40" s="35"/>
      <c r="K40" s="184"/>
      <c r="L40" s="213">
        <v>1000</v>
      </c>
      <c r="M40" s="213"/>
      <c r="N40" s="213"/>
      <c r="O40" s="105"/>
      <c r="P40" s="213">
        <f t="shared" ref="P40:P47" si="47">+E40+K40+M40+L40+O40+N40</f>
        <v>1000</v>
      </c>
      <c r="Q40" s="33">
        <f t="shared" ref="Q40:Q46" si="48">+Y40+AA40+AC40+AE40+AG40+AI40+AK40++AM40+AO40+AQ40+AS40+AU40+AW40+AY40+BA40+BD40+BF40+BH40++BJ40+BL40+BN40+BO40</f>
        <v>0</v>
      </c>
      <c r="R40" s="233">
        <f t="shared" ref="R40:R46" si="49">+P40-Q40</f>
        <v>1000</v>
      </c>
      <c r="S40" s="20" t="e">
        <f>+Z40+AB40+AD40+AF40+AH40+AJ40+AL40+AR40+AT40+AV40+AX40+AZ40+BB40+#REF!+#REF!+#REF!+BC40+BE40+BG40+BI40+BK40</f>
        <v>#REF!</v>
      </c>
      <c r="T40" s="6" t="e">
        <f t="shared" ref="T40:T47" si="50">+Q40-S40</f>
        <v>#REF!</v>
      </c>
      <c r="U40" s="109" t="e">
        <f t="shared" ref="U40:U47" si="51">+T40+R40</f>
        <v>#REF!</v>
      </c>
      <c r="V40" s="320">
        <f t="shared" ref="V40:V46" si="52">+Z40+AB40+AD40+AF40+AH40+AJ40+AL40+AN40+AP40+AR40+AT40+AV40+AX40+AZ40+BC40+BE40+BG40+BI40+BK40+BM40</f>
        <v>0</v>
      </c>
      <c r="W40" s="320">
        <f t="shared" ref="W40:W46" si="53">+Q40-V40</f>
        <v>0</v>
      </c>
      <c r="X40" s="320">
        <f t="shared" ref="X40:X46" si="54">+W40+R40</f>
        <v>1000</v>
      </c>
      <c r="Y40" s="33"/>
      <c r="Z40" s="25"/>
      <c r="AA40" s="198"/>
      <c r="AB40" s="183"/>
      <c r="AC40" s="182"/>
      <c r="AD40" s="183"/>
      <c r="AE40" s="182"/>
      <c r="AF40" s="183"/>
      <c r="AG40" s="182"/>
      <c r="AH40" s="183"/>
      <c r="AI40" s="198"/>
      <c r="AJ40" s="124"/>
      <c r="AK40" s="198"/>
      <c r="AL40" s="124"/>
      <c r="AM40" s="198"/>
      <c r="AN40" s="198"/>
      <c r="AO40" s="198"/>
      <c r="AP40" s="198"/>
      <c r="AQ40" s="198"/>
      <c r="AR40" s="183"/>
      <c r="AS40" s="198"/>
      <c r="AT40" s="183"/>
      <c r="AU40" s="182"/>
      <c r="AV40" s="183"/>
      <c r="AW40" s="198"/>
      <c r="AX40" s="183"/>
      <c r="AY40" s="198"/>
      <c r="AZ40" s="183"/>
      <c r="BA40" s="198"/>
      <c r="BB40" s="183"/>
      <c r="BC40" s="183"/>
      <c r="BD40" s="198"/>
      <c r="BE40" s="183"/>
      <c r="BF40" s="198"/>
      <c r="BG40" s="183"/>
      <c r="BH40" s="198"/>
      <c r="BI40" s="183"/>
      <c r="BJ40" s="198"/>
      <c r="BK40" s="25"/>
      <c r="BL40" s="26"/>
      <c r="BM40" s="124"/>
      <c r="BN40" s="124"/>
      <c r="BO40" s="26"/>
      <c r="BP40" s="161">
        <f t="shared" si="30"/>
        <v>0</v>
      </c>
    </row>
    <row r="41" spans="1:69" ht="15" customHeight="1">
      <c r="A41" s="71"/>
      <c r="B41" s="3"/>
      <c r="C41" s="3" t="s">
        <v>4</v>
      </c>
      <c r="D41" s="48" t="s">
        <v>122</v>
      </c>
      <c r="E41" s="61"/>
      <c r="F41" s="23"/>
      <c r="G41" s="24"/>
      <c r="H41" s="24"/>
      <c r="I41" s="35"/>
      <c r="J41" s="35"/>
      <c r="K41" s="184"/>
      <c r="L41" s="213">
        <v>12042.25</v>
      </c>
      <c r="M41" s="213"/>
      <c r="N41" s="213"/>
      <c r="O41" s="105"/>
      <c r="P41" s="26">
        <f t="shared" si="47"/>
        <v>12042.25</v>
      </c>
      <c r="Q41" s="33">
        <f t="shared" si="48"/>
        <v>12042.25</v>
      </c>
      <c r="R41" s="233">
        <f t="shared" si="49"/>
        <v>0</v>
      </c>
      <c r="S41" s="20" t="e">
        <f>+Z41+AB41+AD41+AF41+AH41+AJ41+AL41+AR41+AT41+AV41+AX41+AZ41+BB41+#REF!+#REF!+#REF!+BC41+BE41+BG41+BI41+BK41</f>
        <v>#REF!</v>
      </c>
      <c r="T41" s="6" t="e">
        <f t="shared" si="50"/>
        <v>#REF!</v>
      </c>
      <c r="U41" s="109" t="e">
        <f t="shared" si="51"/>
        <v>#REF!</v>
      </c>
      <c r="V41" s="320">
        <f t="shared" si="52"/>
        <v>10426.52</v>
      </c>
      <c r="W41" s="320">
        <f t="shared" si="53"/>
        <v>1615.7299999999996</v>
      </c>
      <c r="X41" s="320">
        <f t="shared" si="54"/>
        <v>1615.7299999999996</v>
      </c>
      <c r="Y41" s="105">
        <v>2585.44</v>
      </c>
      <c r="Z41" s="25">
        <v>969.71</v>
      </c>
      <c r="AA41" s="198"/>
      <c r="AB41" s="183"/>
      <c r="AC41" s="182"/>
      <c r="AD41" s="183"/>
      <c r="AE41" s="184">
        <v>1009.95</v>
      </c>
      <c r="AF41" s="185">
        <v>1009.95</v>
      </c>
      <c r="AG41" s="184">
        <v>7941.89</v>
      </c>
      <c r="AH41" s="183">
        <v>7941.89</v>
      </c>
      <c r="AI41" s="198"/>
      <c r="AJ41" s="124"/>
      <c r="AK41" s="198"/>
      <c r="AL41" s="124"/>
      <c r="AM41" s="198"/>
      <c r="AN41" s="198"/>
      <c r="AO41" s="198"/>
      <c r="AP41" s="198"/>
      <c r="AQ41" s="198"/>
      <c r="AR41" s="183"/>
      <c r="AS41" s="198"/>
      <c r="AT41" s="183"/>
      <c r="AU41" s="182"/>
      <c r="AV41" s="183"/>
      <c r="AW41" s="198"/>
      <c r="AX41" s="183"/>
      <c r="AY41" s="198"/>
      <c r="AZ41" s="183"/>
      <c r="BA41" s="198"/>
      <c r="BB41" s="183"/>
      <c r="BC41" s="183"/>
      <c r="BD41" s="198"/>
      <c r="BE41" s="183"/>
      <c r="BF41" s="198"/>
      <c r="BG41" s="183"/>
      <c r="BH41" s="198"/>
      <c r="BI41" s="183"/>
      <c r="BJ41" s="310">
        <v>504.97</v>
      </c>
      <c r="BK41" s="25">
        <v>504.97</v>
      </c>
      <c r="BL41" s="26"/>
      <c r="BM41" s="124"/>
      <c r="BN41" s="124"/>
      <c r="BO41" s="26"/>
      <c r="BP41" s="161">
        <f t="shared" si="30"/>
        <v>10426.52</v>
      </c>
    </row>
    <row r="42" spans="1:69" ht="15" customHeight="1">
      <c r="A42" s="71"/>
      <c r="B42" s="3"/>
      <c r="C42" s="3" t="s">
        <v>10</v>
      </c>
      <c r="D42" s="52" t="s">
        <v>130</v>
      </c>
      <c r="E42" s="62"/>
      <c r="F42" s="32"/>
      <c r="G42" s="25"/>
      <c r="H42" s="25"/>
      <c r="I42" s="35"/>
      <c r="J42" s="35"/>
      <c r="K42" s="184"/>
      <c r="L42" s="213"/>
      <c r="M42" s="213"/>
      <c r="N42" s="213">
        <v>20291.2</v>
      </c>
      <c r="O42" s="105"/>
      <c r="P42" s="26">
        <f t="shared" si="47"/>
        <v>20291.2</v>
      </c>
      <c r="Q42" s="33">
        <f t="shared" si="48"/>
        <v>20291.2</v>
      </c>
      <c r="R42" s="234">
        <f t="shared" si="49"/>
        <v>0</v>
      </c>
      <c r="S42" s="20" t="e">
        <f>+Z42+AB42+AD42+AF42+AH42+AJ42+AL42+AR42+AT42+AV42+AX42+AZ42+BB42+#REF!+#REF!+#REF!+BC42+BE42+BG42+BI42+BK42</f>
        <v>#REF!</v>
      </c>
      <c r="T42" s="6" t="e">
        <f t="shared" si="50"/>
        <v>#REF!</v>
      </c>
      <c r="U42" s="94" t="e">
        <f t="shared" si="51"/>
        <v>#REF!</v>
      </c>
      <c r="V42" s="320">
        <f t="shared" si="52"/>
        <v>20291.2</v>
      </c>
      <c r="W42" s="320">
        <f t="shared" si="53"/>
        <v>0</v>
      </c>
      <c r="X42" s="320">
        <f t="shared" si="54"/>
        <v>0</v>
      </c>
      <c r="Y42" s="33"/>
      <c r="Z42" s="25"/>
      <c r="AA42" s="198">
        <v>19193.2</v>
      </c>
      <c r="AB42" s="183">
        <v>19193.2</v>
      </c>
      <c r="AC42" s="182"/>
      <c r="AD42" s="183"/>
      <c r="AE42" s="182"/>
      <c r="AF42" s="183"/>
      <c r="AG42" s="182"/>
      <c r="AH42" s="183"/>
      <c r="AI42" s="198"/>
      <c r="AJ42" s="124"/>
      <c r="AK42" s="198"/>
      <c r="AL42" s="124"/>
      <c r="AM42" s="198"/>
      <c r="AN42" s="198"/>
      <c r="AO42" s="198"/>
      <c r="AP42" s="198"/>
      <c r="AQ42" s="198"/>
      <c r="AR42" s="183"/>
      <c r="AS42" s="182"/>
      <c r="AT42" s="183"/>
      <c r="AU42" s="182"/>
      <c r="AV42" s="183"/>
      <c r="AW42" s="198"/>
      <c r="AX42" s="183"/>
      <c r="AY42" s="198"/>
      <c r="AZ42" s="183"/>
      <c r="BA42" s="198"/>
      <c r="BB42" s="183"/>
      <c r="BC42" s="183"/>
      <c r="BD42" s="198"/>
      <c r="BE42" s="183"/>
      <c r="BF42" s="198"/>
      <c r="BG42" s="183"/>
      <c r="BH42" s="198"/>
      <c r="BI42" s="183"/>
      <c r="BJ42" s="198"/>
      <c r="BK42" s="25"/>
      <c r="BL42" s="26">
        <v>1098</v>
      </c>
      <c r="BM42" s="124">
        <v>1098</v>
      </c>
      <c r="BN42" s="124"/>
      <c r="BO42" s="26"/>
      <c r="BP42" s="161">
        <f t="shared" si="30"/>
        <v>19193.2</v>
      </c>
    </row>
    <row r="43" spans="1:69" ht="15" customHeight="1">
      <c r="A43" s="71"/>
      <c r="B43" s="3"/>
      <c r="C43" s="3" t="s">
        <v>8</v>
      </c>
      <c r="D43" s="52" t="s">
        <v>155</v>
      </c>
      <c r="E43" s="62"/>
      <c r="F43" s="32"/>
      <c r="G43" s="25"/>
      <c r="H43" s="25"/>
      <c r="I43" s="35"/>
      <c r="J43" s="35"/>
      <c r="K43" s="184"/>
      <c r="L43" s="213"/>
      <c r="M43" s="213"/>
      <c r="N43" s="213"/>
      <c r="O43" s="105">
        <v>800</v>
      </c>
      <c r="P43" s="26">
        <f t="shared" si="47"/>
        <v>800</v>
      </c>
      <c r="Q43" s="33">
        <f t="shared" si="48"/>
        <v>800</v>
      </c>
      <c r="R43" s="233">
        <f t="shared" ref="R43:R45" si="55">+P43-Q43</f>
        <v>0</v>
      </c>
      <c r="S43" s="20"/>
      <c r="T43" s="6"/>
      <c r="U43" s="94"/>
      <c r="V43" s="320">
        <f t="shared" si="52"/>
        <v>0</v>
      </c>
      <c r="W43" s="320">
        <f t="shared" si="53"/>
        <v>800</v>
      </c>
      <c r="X43" s="320">
        <f t="shared" si="54"/>
        <v>800</v>
      </c>
      <c r="Y43" s="33"/>
      <c r="Z43" s="25"/>
      <c r="AA43" s="198"/>
      <c r="AB43" s="183"/>
      <c r="AC43" s="182"/>
      <c r="AD43" s="183"/>
      <c r="AE43" s="182"/>
      <c r="AF43" s="183"/>
      <c r="AG43" s="182"/>
      <c r="AH43" s="183"/>
      <c r="AI43" s="198"/>
      <c r="AJ43" s="124"/>
      <c r="AK43" s="198"/>
      <c r="AL43" s="124"/>
      <c r="AM43" s="198">
        <v>800</v>
      </c>
      <c r="AN43" s="198"/>
      <c r="AO43" s="198"/>
      <c r="AP43" s="198"/>
      <c r="AQ43" s="198"/>
      <c r="AR43" s="183"/>
      <c r="AS43" s="182"/>
      <c r="AT43" s="183"/>
      <c r="AU43" s="182"/>
      <c r="AV43" s="183"/>
      <c r="AW43" s="198"/>
      <c r="AX43" s="183"/>
      <c r="AY43" s="198"/>
      <c r="AZ43" s="183"/>
      <c r="BA43" s="198"/>
      <c r="BB43" s="183"/>
      <c r="BC43" s="183"/>
      <c r="BD43" s="198"/>
      <c r="BE43" s="183"/>
      <c r="BF43" s="198"/>
      <c r="BG43" s="183"/>
      <c r="BH43" s="198"/>
      <c r="BI43" s="183"/>
      <c r="BJ43" s="198"/>
      <c r="BK43" s="25"/>
      <c r="BL43" s="26"/>
      <c r="BM43" s="124"/>
      <c r="BN43" s="124"/>
      <c r="BO43" s="26"/>
      <c r="BP43" s="161"/>
    </row>
    <row r="44" spans="1:69" ht="15" customHeight="1">
      <c r="A44" s="71"/>
      <c r="B44" s="3"/>
      <c r="C44" s="3" t="s">
        <v>15</v>
      </c>
      <c r="D44" s="52" t="s">
        <v>159</v>
      </c>
      <c r="E44" s="62"/>
      <c r="F44" s="32"/>
      <c r="G44" s="25"/>
      <c r="H44" s="25"/>
      <c r="I44" s="35"/>
      <c r="J44" s="35"/>
      <c r="K44" s="184"/>
      <c r="L44" s="213"/>
      <c r="M44" s="213"/>
      <c r="N44" s="213"/>
      <c r="O44" s="105">
        <v>104.81</v>
      </c>
      <c r="P44" s="26">
        <f t="shared" si="47"/>
        <v>104.81</v>
      </c>
      <c r="Q44" s="33">
        <f t="shared" si="48"/>
        <v>104.81</v>
      </c>
      <c r="R44" s="233">
        <f t="shared" si="55"/>
        <v>0</v>
      </c>
      <c r="S44" s="20"/>
      <c r="T44" s="6"/>
      <c r="U44" s="94"/>
      <c r="V44" s="320">
        <f t="shared" si="52"/>
        <v>0</v>
      </c>
      <c r="W44" s="320">
        <f t="shared" si="53"/>
        <v>104.81</v>
      </c>
      <c r="X44" s="320">
        <f t="shared" si="54"/>
        <v>104.81</v>
      </c>
      <c r="Y44" s="315">
        <v>104.81</v>
      </c>
      <c r="Z44" s="25"/>
      <c r="AA44" s="198"/>
      <c r="AB44" s="183"/>
      <c r="AC44" s="182"/>
      <c r="AD44" s="183"/>
      <c r="AE44" s="182"/>
      <c r="AF44" s="183"/>
      <c r="AG44" s="182"/>
      <c r="AH44" s="183"/>
      <c r="AI44" s="198"/>
      <c r="AJ44" s="124"/>
      <c r="AK44" s="198"/>
      <c r="AL44" s="124"/>
      <c r="AM44" s="198"/>
      <c r="AN44" s="198"/>
      <c r="AO44" s="198"/>
      <c r="AP44" s="198"/>
      <c r="AQ44" s="198"/>
      <c r="AR44" s="183"/>
      <c r="AS44" s="182"/>
      <c r="AT44" s="183"/>
      <c r="AU44" s="182"/>
      <c r="AV44" s="183"/>
      <c r="AW44" s="198"/>
      <c r="AX44" s="183"/>
      <c r="AY44" s="198"/>
      <c r="AZ44" s="183"/>
      <c r="BA44" s="198"/>
      <c r="BB44" s="183"/>
      <c r="BC44" s="183"/>
      <c r="BD44" s="198"/>
      <c r="BE44" s="183"/>
      <c r="BF44" s="198"/>
      <c r="BG44" s="183"/>
      <c r="BH44" s="198"/>
      <c r="BI44" s="183"/>
      <c r="BJ44" s="198"/>
      <c r="BK44" s="25"/>
      <c r="BL44" s="26"/>
      <c r="BM44" s="124"/>
      <c r="BN44" s="124"/>
      <c r="BO44" s="26"/>
      <c r="BP44" s="161"/>
    </row>
    <row r="45" spans="1:69" ht="15" customHeight="1">
      <c r="A45" s="71"/>
      <c r="B45" s="3"/>
      <c r="C45" s="3" t="s">
        <v>14</v>
      </c>
      <c r="D45" s="52" t="s">
        <v>167</v>
      </c>
      <c r="E45" s="62"/>
      <c r="F45" s="32"/>
      <c r="G45" s="25"/>
      <c r="H45" s="25"/>
      <c r="I45" s="35"/>
      <c r="J45" s="35"/>
      <c r="K45" s="184"/>
      <c r="L45" s="213"/>
      <c r="M45" s="213"/>
      <c r="N45" s="213"/>
      <c r="O45" s="105">
        <v>9432.76</v>
      </c>
      <c r="P45" s="26">
        <f t="shared" si="47"/>
        <v>9432.76</v>
      </c>
      <c r="Q45" s="33">
        <f t="shared" si="48"/>
        <v>9432.76</v>
      </c>
      <c r="R45" s="233">
        <f t="shared" si="55"/>
        <v>0</v>
      </c>
      <c r="S45" s="20"/>
      <c r="T45" s="6"/>
      <c r="U45" s="94"/>
      <c r="V45" s="320">
        <f t="shared" si="52"/>
        <v>0</v>
      </c>
      <c r="W45" s="320">
        <f t="shared" si="53"/>
        <v>9432.76</v>
      </c>
      <c r="X45" s="320">
        <f t="shared" si="54"/>
        <v>9432.76</v>
      </c>
      <c r="Y45" s="33"/>
      <c r="Z45" s="25"/>
      <c r="AA45" s="198"/>
      <c r="AB45" s="183"/>
      <c r="AC45" s="182"/>
      <c r="AD45" s="183"/>
      <c r="AE45" s="182"/>
      <c r="AF45" s="183"/>
      <c r="AG45" s="182"/>
      <c r="AH45" s="183"/>
      <c r="AI45" s="198"/>
      <c r="AJ45" s="124"/>
      <c r="AK45" s="198"/>
      <c r="AL45" s="124"/>
      <c r="AM45" s="198"/>
      <c r="AN45" s="198"/>
      <c r="AO45" s="198">
        <v>9432.76</v>
      </c>
      <c r="AP45" s="198"/>
      <c r="AQ45" s="198"/>
      <c r="AR45" s="183"/>
      <c r="AS45" s="182"/>
      <c r="AT45" s="183"/>
      <c r="AU45" s="182"/>
      <c r="AV45" s="183"/>
      <c r="AW45" s="198"/>
      <c r="AX45" s="183"/>
      <c r="AY45" s="198"/>
      <c r="AZ45" s="183"/>
      <c r="BA45" s="198"/>
      <c r="BB45" s="183"/>
      <c r="BC45" s="183"/>
      <c r="BD45" s="198"/>
      <c r="BE45" s="183"/>
      <c r="BF45" s="198"/>
      <c r="BG45" s="183"/>
      <c r="BH45" s="198"/>
      <c r="BI45" s="183"/>
      <c r="BJ45" s="198"/>
      <c r="BK45" s="25"/>
      <c r="BL45" s="26"/>
      <c r="BM45" s="124"/>
      <c r="BN45" s="124"/>
      <c r="BO45" s="26"/>
      <c r="BP45" s="161"/>
    </row>
    <row r="46" spans="1:69" ht="15" customHeight="1">
      <c r="A46" s="71"/>
      <c r="B46" s="3"/>
      <c r="C46" s="3"/>
      <c r="D46" s="52"/>
      <c r="E46" s="63"/>
      <c r="F46" s="32"/>
      <c r="G46" s="25"/>
      <c r="H46" s="25"/>
      <c r="I46" s="35"/>
      <c r="J46" s="35"/>
      <c r="K46" s="184"/>
      <c r="L46" s="213"/>
      <c r="M46" s="213"/>
      <c r="N46" s="213"/>
      <c r="O46" s="105"/>
      <c r="P46" s="26">
        <f t="shared" si="47"/>
        <v>0</v>
      </c>
      <c r="Q46" s="33">
        <f t="shared" si="48"/>
        <v>0</v>
      </c>
      <c r="R46" s="233">
        <f t="shared" si="49"/>
        <v>0</v>
      </c>
      <c r="S46" s="20" t="e">
        <f>+Z46+AB46+AD46+AF46+AH46+AJ46+AL46+AR46+AT46+AV46+AX46+AZ46+BB46+#REF!+#REF!+#REF!+BC46+BE46+BG46+BI46+BK46</f>
        <v>#REF!</v>
      </c>
      <c r="T46" s="6" t="e">
        <f t="shared" si="50"/>
        <v>#REF!</v>
      </c>
      <c r="U46" s="94" t="e">
        <f t="shared" si="51"/>
        <v>#REF!</v>
      </c>
      <c r="V46" s="320">
        <f t="shared" si="52"/>
        <v>0</v>
      </c>
      <c r="W46" s="320">
        <f t="shared" si="53"/>
        <v>0</v>
      </c>
      <c r="X46" s="320">
        <f t="shared" si="54"/>
        <v>0</v>
      </c>
      <c r="Y46" s="33"/>
      <c r="Z46" s="25"/>
      <c r="AA46" s="198"/>
      <c r="AB46" s="183"/>
      <c r="AC46" s="182"/>
      <c r="AD46" s="183"/>
      <c r="AE46" s="182"/>
      <c r="AF46" s="183"/>
      <c r="AG46" s="182"/>
      <c r="AH46" s="183"/>
      <c r="AI46" s="198"/>
      <c r="AJ46" s="124"/>
      <c r="AK46" s="198"/>
      <c r="AL46" s="124"/>
      <c r="AM46" s="198"/>
      <c r="AN46" s="198"/>
      <c r="AO46" s="198"/>
      <c r="AP46" s="198"/>
      <c r="AQ46" s="198"/>
      <c r="AR46" s="183"/>
      <c r="AS46" s="182"/>
      <c r="AT46" s="183"/>
      <c r="AU46" s="182"/>
      <c r="AV46" s="183"/>
      <c r="AW46" s="198"/>
      <c r="AX46" s="183"/>
      <c r="AY46" s="198"/>
      <c r="AZ46" s="183"/>
      <c r="BA46" s="198"/>
      <c r="BB46" s="183"/>
      <c r="BC46" s="183"/>
      <c r="BD46" s="198"/>
      <c r="BE46" s="183"/>
      <c r="BF46" s="198"/>
      <c r="BG46" s="183"/>
      <c r="BH46" s="198"/>
      <c r="BI46" s="183"/>
      <c r="BJ46" s="198"/>
      <c r="BK46" s="25"/>
      <c r="BL46" s="26"/>
      <c r="BM46" s="124"/>
      <c r="BN46" s="124"/>
      <c r="BO46" s="26"/>
      <c r="BP46" s="161">
        <f t="shared" ref="BP46:BP60" si="56">+Z46+AD46+AF46+AB46+AH46+AJ46+AL46+AR46+AT46+AV46+AX46+AZ46+BB46+BC46+BE46+BG46+BI46+BK46</f>
        <v>0</v>
      </c>
    </row>
    <row r="47" spans="1:69" ht="15" customHeight="1">
      <c r="A47" s="71"/>
      <c r="B47" s="3"/>
      <c r="C47" s="3"/>
      <c r="D47" s="52"/>
      <c r="E47" s="62"/>
      <c r="F47" s="32"/>
      <c r="G47" s="25"/>
      <c r="H47" s="25"/>
      <c r="I47" s="35"/>
      <c r="J47" s="35"/>
      <c r="K47" s="184"/>
      <c r="L47" s="213"/>
      <c r="M47" s="213"/>
      <c r="N47" s="213"/>
      <c r="O47" s="105"/>
      <c r="P47" s="26">
        <f t="shared" si="47"/>
        <v>0</v>
      </c>
      <c r="Q47" s="33"/>
      <c r="R47" s="233"/>
      <c r="S47" s="20" t="e">
        <f>+Z47+AB47+AD47+AF47+AH47+AJ47+AL47+AR47+AT47+AV47+AX47+AZ47+BB47+#REF!+#REF!+#REF!+BC47+BE47+BG47+BI47+BK47</f>
        <v>#REF!</v>
      </c>
      <c r="T47" s="6" t="e">
        <f t="shared" si="50"/>
        <v>#REF!</v>
      </c>
      <c r="U47" s="109" t="e">
        <f t="shared" si="51"/>
        <v>#REF!</v>
      </c>
      <c r="V47" s="320"/>
      <c r="W47" s="320"/>
      <c r="X47" s="320"/>
      <c r="Y47" s="33"/>
      <c r="Z47" s="25"/>
      <c r="AA47" s="198"/>
      <c r="AB47" s="183"/>
      <c r="AC47" s="182"/>
      <c r="AD47" s="183"/>
      <c r="AE47" s="182"/>
      <c r="AF47" s="183"/>
      <c r="AG47" s="182"/>
      <c r="AH47" s="183"/>
      <c r="AI47" s="198"/>
      <c r="AJ47" s="124"/>
      <c r="AK47" s="198"/>
      <c r="AL47" s="124"/>
      <c r="AM47" s="198"/>
      <c r="AN47" s="198"/>
      <c r="AO47" s="198"/>
      <c r="AP47" s="198"/>
      <c r="AQ47" s="198"/>
      <c r="AR47" s="183"/>
      <c r="AS47" s="182"/>
      <c r="AT47" s="183"/>
      <c r="AU47" s="182"/>
      <c r="AV47" s="183"/>
      <c r="AW47" s="198"/>
      <c r="AX47" s="183"/>
      <c r="AY47" s="198"/>
      <c r="AZ47" s="183"/>
      <c r="BA47" s="198"/>
      <c r="BB47" s="183"/>
      <c r="BC47" s="183"/>
      <c r="BD47" s="198"/>
      <c r="BE47" s="183"/>
      <c r="BF47" s="198"/>
      <c r="BG47" s="183"/>
      <c r="BH47" s="198"/>
      <c r="BI47" s="183"/>
      <c r="BJ47" s="198"/>
      <c r="BK47" s="25"/>
      <c r="BL47" s="26"/>
      <c r="BM47" s="124"/>
      <c r="BN47" s="124"/>
      <c r="BO47" s="26"/>
      <c r="BP47" s="161">
        <f t="shared" si="56"/>
        <v>0</v>
      </c>
    </row>
    <row r="48" spans="1:69" ht="15" customHeight="1">
      <c r="A48" s="70" t="s">
        <v>8</v>
      </c>
      <c r="B48" s="1"/>
      <c r="C48" s="1"/>
      <c r="D48" s="51" t="s">
        <v>11</v>
      </c>
      <c r="E48" s="64">
        <f t="shared" ref="E48:BO49" si="57">+E49</f>
        <v>0</v>
      </c>
      <c r="F48" s="64">
        <f t="shared" si="57"/>
        <v>0</v>
      </c>
      <c r="G48" s="64">
        <f t="shared" si="57"/>
        <v>0</v>
      </c>
      <c r="H48" s="64">
        <f t="shared" si="57"/>
        <v>0</v>
      </c>
      <c r="I48" s="64">
        <f t="shared" si="57"/>
        <v>0</v>
      </c>
      <c r="J48" s="64">
        <f t="shared" si="57"/>
        <v>0</v>
      </c>
      <c r="K48" s="240">
        <f t="shared" si="57"/>
        <v>0</v>
      </c>
      <c r="L48" s="126">
        <f t="shared" si="57"/>
        <v>0</v>
      </c>
      <c r="M48" s="126">
        <f t="shared" si="57"/>
        <v>0</v>
      </c>
      <c r="N48" s="126"/>
      <c r="O48" s="122"/>
      <c r="P48" s="126">
        <f t="shared" si="57"/>
        <v>0</v>
      </c>
      <c r="Q48" s="122">
        <f t="shared" si="57"/>
        <v>0</v>
      </c>
      <c r="R48" s="235">
        <f t="shared" si="57"/>
        <v>0</v>
      </c>
      <c r="S48" s="122" t="e">
        <f t="shared" si="57"/>
        <v>#REF!</v>
      </c>
      <c r="T48" s="64" t="e">
        <f t="shared" si="57"/>
        <v>#REF!</v>
      </c>
      <c r="U48" s="64" t="e">
        <f t="shared" si="57"/>
        <v>#REF!</v>
      </c>
      <c r="V48" s="321"/>
      <c r="W48" s="321"/>
      <c r="X48" s="321"/>
      <c r="Y48" s="122">
        <f t="shared" si="57"/>
        <v>0</v>
      </c>
      <c r="Z48" s="64">
        <f t="shared" si="57"/>
        <v>0</v>
      </c>
      <c r="AA48" s="240">
        <f t="shared" si="57"/>
        <v>0</v>
      </c>
      <c r="AB48" s="241">
        <f t="shared" si="57"/>
        <v>0</v>
      </c>
      <c r="AC48" s="240">
        <f t="shared" si="57"/>
        <v>0</v>
      </c>
      <c r="AD48" s="241">
        <f t="shared" si="57"/>
        <v>0</v>
      </c>
      <c r="AE48" s="240">
        <f t="shared" si="57"/>
        <v>0</v>
      </c>
      <c r="AF48" s="241">
        <f t="shared" si="57"/>
        <v>0</v>
      </c>
      <c r="AG48" s="240">
        <f t="shared" si="57"/>
        <v>0</v>
      </c>
      <c r="AH48" s="241">
        <f t="shared" si="57"/>
        <v>0</v>
      </c>
      <c r="AI48" s="240">
        <f t="shared" si="57"/>
        <v>0</v>
      </c>
      <c r="AJ48" s="241">
        <f t="shared" si="57"/>
        <v>0</v>
      </c>
      <c r="AK48" s="240">
        <f t="shared" si="57"/>
        <v>0</v>
      </c>
      <c r="AL48" s="241">
        <f t="shared" si="57"/>
        <v>0</v>
      </c>
      <c r="AM48" s="240">
        <f t="shared" si="57"/>
        <v>0</v>
      </c>
      <c r="AN48" s="240"/>
      <c r="AO48" s="240">
        <f t="shared" si="57"/>
        <v>0</v>
      </c>
      <c r="AP48" s="240"/>
      <c r="AQ48" s="240">
        <f t="shared" si="57"/>
        <v>0</v>
      </c>
      <c r="AR48" s="241">
        <f t="shared" si="57"/>
        <v>0</v>
      </c>
      <c r="AS48" s="240">
        <f t="shared" si="57"/>
        <v>0</v>
      </c>
      <c r="AT48" s="241">
        <f t="shared" si="57"/>
        <v>0</v>
      </c>
      <c r="AU48" s="240">
        <f t="shared" si="57"/>
        <v>0</v>
      </c>
      <c r="AV48" s="241">
        <f t="shared" si="57"/>
        <v>0</v>
      </c>
      <c r="AW48" s="240">
        <f t="shared" si="57"/>
        <v>0</v>
      </c>
      <c r="AX48" s="241">
        <f t="shared" si="57"/>
        <v>0</v>
      </c>
      <c r="AY48" s="240">
        <f t="shared" si="57"/>
        <v>0</v>
      </c>
      <c r="AZ48" s="241">
        <f t="shared" si="57"/>
        <v>0</v>
      </c>
      <c r="BA48" s="240">
        <f t="shared" si="57"/>
        <v>0</v>
      </c>
      <c r="BB48" s="241">
        <f t="shared" si="57"/>
        <v>0</v>
      </c>
      <c r="BC48" s="241">
        <f t="shared" si="57"/>
        <v>0</v>
      </c>
      <c r="BD48" s="240">
        <f t="shared" si="57"/>
        <v>0</v>
      </c>
      <c r="BE48" s="241">
        <f t="shared" si="57"/>
        <v>0</v>
      </c>
      <c r="BF48" s="240">
        <f t="shared" si="57"/>
        <v>0</v>
      </c>
      <c r="BG48" s="241">
        <f t="shared" si="57"/>
        <v>0</v>
      </c>
      <c r="BH48" s="240">
        <f t="shared" si="57"/>
        <v>0</v>
      </c>
      <c r="BI48" s="241">
        <f t="shared" si="57"/>
        <v>0</v>
      </c>
      <c r="BJ48" s="240">
        <f t="shared" si="57"/>
        <v>0</v>
      </c>
      <c r="BK48" s="240">
        <f t="shared" si="57"/>
        <v>0</v>
      </c>
      <c r="BL48" s="126">
        <f t="shared" si="57"/>
        <v>0</v>
      </c>
      <c r="BM48" s="243"/>
      <c r="BN48" s="243">
        <f t="shared" si="57"/>
        <v>0</v>
      </c>
      <c r="BO48" s="126">
        <f t="shared" si="57"/>
        <v>0</v>
      </c>
      <c r="BP48" s="161">
        <f t="shared" si="56"/>
        <v>0</v>
      </c>
    </row>
    <row r="49" spans="1:68" s="93" customFormat="1" ht="15" customHeight="1">
      <c r="A49" s="70"/>
      <c r="B49" s="86" t="s">
        <v>8</v>
      </c>
      <c r="C49" s="1"/>
      <c r="D49" s="51" t="s">
        <v>36</v>
      </c>
      <c r="E49" s="90"/>
      <c r="F49" s="91">
        <f>+F50</f>
        <v>0</v>
      </c>
      <c r="G49" s="92">
        <f>+G50</f>
        <v>0</v>
      </c>
      <c r="H49" s="92">
        <f>+H50</f>
        <v>0</v>
      </c>
      <c r="I49" s="95">
        <f t="shared" si="57"/>
        <v>0</v>
      </c>
      <c r="J49" s="95">
        <f t="shared" si="57"/>
        <v>0</v>
      </c>
      <c r="K49" s="242"/>
      <c r="L49" s="96"/>
      <c r="M49" s="96"/>
      <c r="N49" s="96"/>
      <c r="O49" s="106"/>
      <c r="P49" s="96">
        <f t="shared" si="57"/>
        <v>0</v>
      </c>
      <c r="Q49" s="96">
        <f t="shared" si="57"/>
        <v>0</v>
      </c>
      <c r="R49" s="96">
        <f t="shared" si="57"/>
        <v>0</v>
      </c>
      <c r="S49" s="96" t="e">
        <f t="shared" si="57"/>
        <v>#REF!</v>
      </c>
      <c r="T49" s="96" t="e">
        <f t="shared" si="57"/>
        <v>#REF!</v>
      </c>
      <c r="U49" s="96" t="e">
        <f t="shared" si="57"/>
        <v>#REF!</v>
      </c>
      <c r="V49" s="96">
        <f t="shared" si="57"/>
        <v>0</v>
      </c>
      <c r="W49" s="96">
        <f t="shared" si="57"/>
        <v>0</v>
      </c>
      <c r="X49" s="96">
        <f t="shared" si="57"/>
        <v>0</v>
      </c>
      <c r="Y49" s="96">
        <f t="shared" si="57"/>
        <v>0</v>
      </c>
      <c r="Z49" s="96">
        <f t="shared" si="57"/>
        <v>0</v>
      </c>
      <c r="AA49" s="96">
        <f t="shared" si="57"/>
        <v>0</v>
      </c>
      <c r="AB49" s="96">
        <f t="shared" si="57"/>
        <v>0</v>
      </c>
      <c r="AC49" s="96">
        <f t="shared" si="57"/>
        <v>0</v>
      </c>
      <c r="AD49" s="96">
        <f t="shared" si="57"/>
        <v>0</v>
      </c>
      <c r="AE49" s="96">
        <f t="shared" si="57"/>
        <v>0</v>
      </c>
      <c r="AF49" s="96">
        <f t="shared" si="57"/>
        <v>0</v>
      </c>
      <c r="AG49" s="96">
        <f t="shared" si="57"/>
        <v>0</v>
      </c>
      <c r="AH49" s="96">
        <f t="shared" si="57"/>
        <v>0</v>
      </c>
      <c r="AI49" s="96">
        <f t="shared" si="57"/>
        <v>0</v>
      </c>
      <c r="AJ49" s="96">
        <f t="shared" si="57"/>
        <v>0</v>
      </c>
      <c r="AK49" s="96">
        <f t="shared" si="57"/>
        <v>0</v>
      </c>
      <c r="AL49" s="96">
        <f t="shared" si="57"/>
        <v>0</v>
      </c>
      <c r="AM49" s="96">
        <f t="shared" si="57"/>
        <v>0</v>
      </c>
      <c r="AN49" s="96">
        <f t="shared" si="57"/>
        <v>0</v>
      </c>
      <c r="AO49" s="96">
        <f t="shared" si="57"/>
        <v>0</v>
      </c>
      <c r="AP49" s="96">
        <f t="shared" si="57"/>
        <v>0</v>
      </c>
      <c r="AQ49" s="96">
        <f t="shared" si="57"/>
        <v>0</v>
      </c>
      <c r="AR49" s="96">
        <f t="shared" si="57"/>
        <v>0</v>
      </c>
      <c r="AS49" s="96">
        <f t="shared" si="57"/>
        <v>0</v>
      </c>
      <c r="AT49" s="96">
        <f t="shared" si="57"/>
        <v>0</v>
      </c>
      <c r="AU49" s="96">
        <f t="shared" si="57"/>
        <v>0</v>
      </c>
      <c r="AV49" s="96">
        <f t="shared" si="57"/>
        <v>0</v>
      </c>
      <c r="AW49" s="96">
        <f t="shared" si="57"/>
        <v>0</v>
      </c>
      <c r="AX49" s="96">
        <f t="shared" si="57"/>
        <v>0</v>
      </c>
      <c r="AY49" s="96">
        <f t="shared" si="57"/>
        <v>0</v>
      </c>
      <c r="AZ49" s="96">
        <f t="shared" si="57"/>
        <v>0</v>
      </c>
      <c r="BA49" s="96">
        <f t="shared" si="57"/>
        <v>0</v>
      </c>
      <c r="BB49" s="96">
        <f t="shared" si="57"/>
        <v>0</v>
      </c>
      <c r="BC49" s="96">
        <f t="shared" si="57"/>
        <v>0</v>
      </c>
      <c r="BD49" s="96">
        <f t="shared" si="57"/>
        <v>0</v>
      </c>
      <c r="BE49" s="96">
        <f t="shared" si="57"/>
        <v>0</v>
      </c>
      <c r="BF49" s="96">
        <f t="shared" si="57"/>
        <v>0</v>
      </c>
      <c r="BG49" s="96">
        <f t="shared" si="57"/>
        <v>0</v>
      </c>
      <c r="BH49" s="96">
        <f t="shared" si="57"/>
        <v>0</v>
      </c>
      <c r="BI49" s="96">
        <f t="shared" si="57"/>
        <v>0</v>
      </c>
      <c r="BJ49" s="96">
        <f t="shared" si="57"/>
        <v>0</v>
      </c>
      <c r="BK49" s="96">
        <f t="shared" si="57"/>
        <v>0</v>
      </c>
      <c r="BL49" s="96">
        <f t="shared" si="57"/>
        <v>0</v>
      </c>
      <c r="BM49" s="96">
        <f t="shared" si="57"/>
        <v>0</v>
      </c>
      <c r="BN49" s="96">
        <f t="shared" si="57"/>
        <v>0</v>
      </c>
      <c r="BO49" s="96">
        <f t="shared" si="57"/>
        <v>0</v>
      </c>
      <c r="BP49" s="161">
        <f t="shared" si="56"/>
        <v>0</v>
      </c>
    </row>
    <row r="50" spans="1:68" s="84" customFormat="1" ht="15" customHeight="1">
      <c r="A50" s="78"/>
      <c r="B50" s="79"/>
      <c r="C50" s="80"/>
      <c r="D50" s="85"/>
      <c r="E50" s="81"/>
      <c r="F50" s="82"/>
      <c r="G50" s="83"/>
      <c r="H50" s="83"/>
      <c r="I50" s="165"/>
      <c r="J50" s="166"/>
      <c r="K50" s="273"/>
      <c r="L50" s="258"/>
      <c r="M50" s="258"/>
      <c r="N50" s="258"/>
      <c r="O50" s="252"/>
      <c r="P50" s="26">
        <f t="shared" ref="P50:P51" si="58">+E50+K50+M50+L50+O50+N50</f>
        <v>0</v>
      </c>
      <c r="Q50" s="33">
        <f>+Y50+AA50+AC50+AE50+AG50+AI50+AK50++AM50+AO50+AQ50+AS50+AU50+AW50+AY50+BA50+BD50+BF50+BH50++BJ50+BL50+BN50+BO50</f>
        <v>0</v>
      </c>
      <c r="R50" s="233">
        <f t="shared" ref="R50" si="59">+P50-Q50</f>
        <v>0</v>
      </c>
      <c r="S50" s="20" t="e">
        <f>+Z50+AB50+AD50+AF50+AH50+AJ50+AL50+AR50+AT50+AV50+AX50+AZ50+BB50+#REF!+#REF!+#REF!+BC50+BE50+BG50+BI50+BK50</f>
        <v>#REF!</v>
      </c>
      <c r="T50" s="6" t="e">
        <f t="shared" ref="T50:T51" si="60">+Q50-S50</f>
        <v>#REF!</v>
      </c>
      <c r="U50" s="109" t="e">
        <f t="shared" ref="U50:U51" si="61">+T50+R50</f>
        <v>#REF!</v>
      </c>
      <c r="V50" s="320">
        <f>+Z50+AB50+AD50+AF50+AH50+AJ50+AL50+AN50+AP50+AR50+AT50+AV50+AX50+AZ50+BC50+BE50+BG50+BI50+BK50+BM50</f>
        <v>0</v>
      </c>
      <c r="W50" s="320">
        <f>+Q50-V50</f>
        <v>0</v>
      </c>
      <c r="X50" s="320">
        <f>+W50+R50</f>
        <v>0</v>
      </c>
      <c r="Y50" s="314"/>
      <c r="Z50" s="83"/>
      <c r="AA50" s="188"/>
      <c r="AB50" s="189"/>
      <c r="AC50" s="188"/>
      <c r="AD50" s="189"/>
      <c r="AE50" s="188"/>
      <c r="AF50" s="189"/>
      <c r="AG50" s="188"/>
      <c r="AH50" s="189"/>
      <c r="AI50" s="208"/>
      <c r="AJ50" s="209"/>
      <c r="AK50" s="208"/>
      <c r="AL50" s="209"/>
      <c r="AM50" s="208"/>
      <c r="AN50" s="208"/>
      <c r="AO50" s="208"/>
      <c r="AP50" s="208"/>
      <c r="AQ50" s="208"/>
      <c r="AR50" s="189"/>
      <c r="AS50" s="208"/>
      <c r="AT50" s="189"/>
      <c r="AU50" s="188"/>
      <c r="AV50" s="189"/>
      <c r="AW50" s="208"/>
      <c r="AX50" s="189"/>
      <c r="AY50" s="208"/>
      <c r="AZ50" s="189"/>
      <c r="BA50" s="208"/>
      <c r="BB50" s="189"/>
      <c r="BC50" s="189"/>
      <c r="BD50" s="208"/>
      <c r="BE50" s="189"/>
      <c r="BF50" s="208"/>
      <c r="BG50" s="189"/>
      <c r="BH50" s="208"/>
      <c r="BI50" s="189"/>
      <c r="BJ50" s="208"/>
      <c r="BK50" s="188"/>
      <c r="BL50" s="215"/>
      <c r="BM50" s="209"/>
      <c r="BN50" s="209"/>
      <c r="BO50" s="215"/>
      <c r="BP50" s="161">
        <f t="shared" si="56"/>
        <v>0</v>
      </c>
    </row>
    <row r="51" spans="1:68" ht="15" customHeight="1">
      <c r="A51" s="71"/>
      <c r="B51" s="77"/>
      <c r="C51" s="3"/>
      <c r="D51" s="51"/>
      <c r="E51" s="61"/>
      <c r="F51" s="32"/>
      <c r="G51" s="25"/>
      <c r="H51" s="25"/>
      <c r="I51" s="35"/>
      <c r="J51" s="35"/>
      <c r="K51" s="184"/>
      <c r="L51" s="213"/>
      <c r="M51" s="213"/>
      <c r="N51" s="213"/>
      <c r="O51" s="105"/>
      <c r="P51" s="26">
        <f t="shared" si="58"/>
        <v>0</v>
      </c>
      <c r="Q51" s="33"/>
      <c r="R51" s="233"/>
      <c r="S51" s="20" t="e">
        <f>+Z51+AB51+AD51+AF51+AH51+AJ51+AL51+AR51+AT51+AV51+AX51+AZ51+BB51+#REF!+#REF!+#REF!+BC51+BE51+BG51+BI51+BK51</f>
        <v>#REF!</v>
      </c>
      <c r="T51" s="6" t="e">
        <f t="shared" si="60"/>
        <v>#REF!</v>
      </c>
      <c r="U51" s="109" t="e">
        <f t="shared" si="61"/>
        <v>#REF!</v>
      </c>
      <c r="V51" s="320"/>
      <c r="W51" s="320"/>
      <c r="X51" s="320"/>
      <c r="Y51" s="33"/>
      <c r="Z51" s="25"/>
      <c r="AA51" s="182"/>
      <c r="AB51" s="183"/>
      <c r="AC51" s="182"/>
      <c r="AD51" s="183"/>
      <c r="AE51" s="182"/>
      <c r="AF51" s="183"/>
      <c r="AG51" s="182"/>
      <c r="AH51" s="183"/>
      <c r="AI51" s="198"/>
      <c r="AJ51" s="124"/>
      <c r="AK51" s="198"/>
      <c r="AL51" s="124"/>
      <c r="AM51" s="198"/>
      <c r="AN51" s="198"/>
      <c r="AO51" s="198"/>
      <c r="AP51" s="198"/>
      <c r="AQ51" s="198"/>
      <c r="AR51" s="183"/>
      <c r="AS51" s="198"/>
      <c r="AT51" s="183"/>
      <c r="AU51" s="182"/>
      <c r="AV51" s="183"/>
      <c r="AW51" s="198"/>
      <c r="AX51" s="183"/>
      <c r="AY51" s="198"/>
      <c r="AZ51" s="183"/>
      <c r="BA51" s="198"/>
      <c r="BB51" s="183"/>
      <c r="BC51" s="183"/>
      <c r="BD51" s="198"/>
      <c r="BE51" s="183"/>
      <c r="BF51" s="198"/>
      <c r="BG51" s="183"/>
      <c r="BH51" s="198"/>
      <c r="BI51" s="183"/>
      <c r="BJ51" s="198"/>
      <c r="BK51" s="182"/>
      <c r="BL51" s="26"/>
      <c r="BM51" s="124"/>
      <c r="BN51" s="124"/>
      <c r="BO51" s="26"/>
      <c r="BP51" s="161">
        <f t="shared" si="56"/>
        <v>0</v>
      </c>
    </row>
    <row r="52" spans="1:68" ht="15" customHeight="1">
      <c r="A52" s="70" t="s">
        <v>15</v>
      </c>
      <c r="B52" s="1"/>
      <c r="C52" s="1"/>
      <c r="D52" s="51" t="s">
        <v>12</v>
      </c>
      <c r="E52" s="64">
        <f t="shared" ref="E52:BO52" si="62">E55+E58+E72+E70</f>
        <v>0</v>
      </c>
      <c r="F52" s="64">
        <f t="shared" si="62"/>
        <v>0</v>
      </c>
      <c r="G52" s="64">
        <f t="shared" si="62"/>
        <v>0</v>
      </c>
      <c r="H52" s="64">
        <f t="shared" si="62"/>
        <v>0</v>
      </c>
      <c r="I52" s="64">
        <f t="shared" si="62"/>
        <v>0</v>
      </c>
      <c r="J52" s="64">
        <f t="shared" si="62"/>
        <v>0</v>
      </c>
      <c r="K52" s="240">
        <f t="shared" si="62"/>
        <v>0</v>
      </c>
      <c r="L52" s="126">
        <f t="shared" si="62"/>
        <v>1089</v>
      </c>
      <c r="M52" s="126">
        <f t="shared" si="62"/>
        <v>0</v>
      </c>
      <c r="N52" s="126">
        <f t="shared" si="62"/>
        <v>4000</v>
      </c>
      <c r="O52" s="122">
        <f t="shared" si="62"/>
        <v>0</v>
      </c>
      <c r="P52" s="331">
        <f t="shared" si="62"/>
        <v>5450.2800000000007</v>
      </c>
      <c r="Q52" s="126">
        <f t="shared" si="62"/>
        <v>1450.28</v>
      </c>
      <c r="R52" s="126">
        <f t="shared" si="62"/>
        <v>4000</v>
      </c>
      <c r="S52" s="126" t="e">
        <f t="shared" si="62"/>
        <v>#REF!</v>
      </c>
      <c r="T52" s="126" t="e">
        <f t="shared" si="62"/>
        <v>#REF!</v>
      </c>
      <c r="U52" s="126" t="e">
        <f t="shared" si="62"/>
        <v>#REF!</v>
      </c>
      <c r="V52" s="126">
        <f t="shared" si="62"/>
        <v>361.28</v>
      </c>
      <c r="W52" s="126">
        <f t="shared" si="62"/>
        <v>1089</v>
      </c>
      <c r="X52" s="126">
        <f t="shared" si="62"/>
        <v>5089</v>
      </c>
      <c r="Y52" s="126">
        <f t="shared" si="62"/>
        <v>0</v>
      </c>
      <c r="Z52" s="126">
        <f t="shared" si="62"/>
        <v>0</v>
      </c>
      <c r="AA52" s="126">
        <f t="shared" si="62"/>
        <v>0</v>
      </c>
      <c r="AB52" s="126">
        <f t="shared" si="62"/>
        <v>0</v>
      </c>
      <c r="AC52" s="126">
        <f t="shared" si="62"/>
        <v>1450.28</v>
      </c>
      <c r="AD52" s="126">
        <f t="shared" si="62"/>
        <v>361.28</v>
      </c>
      <c r="AE52" s="126">
        <f t="shared" si="62"/>
        <v>0</v>
      </c>
      <c r="AF52" s="126">
        <f t="shared" si="62"/>
        <v>0</v>
      </c>
      <c r="AG52" s="126">
        <f t="shared" si="62"/>
        <v>0</v>
      </c>
      <c r="AH52" s="126">
        <f t="shared" si="62"/>
        <v>0</v>
      </c>
      <c r="AI52" s="126">
        <f t="shared" si="62"/>
        <v>0</v>
      </c>
      <c r="AJ52" s="126">
        <f t="shared" si="62"/>
        <v>0</v>
      </c>
      <c r="AK52" s="126">
        <f t="shared" si="62"/>
        <v>0</v>
      </c>
      <c r="AL52" s="126">
        <f t="shared" si="62"/>
        <v>0</v>
      </c>
      <c r="AM52" s="126">
        <f t="shared" si="62"/>
        <v>0</v>
      </c>
      <c r="AN52" s="126">
        <f t="shared" si="62"/>
        <v>0</v>
      </c>
      <c r="AO52" s="126">
        <f t="shared" si="62"/>
        <v>0</v>
      </c>
      <c r="AP52" s="126">
        <f t="shared" si="62"/>
        <v>0</v>
      </c>
      <c r="AQ52" s="126">
        <f t="shared" si="62"/>
        <v>0</v>
      </c>
      <c r="AR52" s="126">
        <f t="shared" si="62"/>
        <v>0</v>
      </c>
      <c r="AS52" s="126">
        <f t="shared" si="62"/>
        <v>0</v>
      </c>
      <c r="AT52" s="126">
        <f t="shared" si="62"/>
        <v>0</v>
      </c>
      <c r="AU52" s="126">
        <f t="shared" si="62"/>
        <v>0</v>
      </c>
      <c r="AV52" s="126">
        <f t="shared" si="62"/>
        <v>0</v>
      </c>
      <c r="AW52" s="126">
        <f t="shared" si="62"/>
        <v>0</v>
      </c>
      <c r="AX52" s="126">
        <f t="shared" si="62"/>
        <v>0</v>
      </c>
      <c r="AY52" s="126">
        <f t="shared" si="62"/>
        <v>0</v>
      </c>
      <c r="AZ52" s="126">
        <f t="shared" si="62"/>
        <v>0</v>
      </c>
      <c r="BA52" s="126">
        <f t="shared" si="62"/>
        <v>0</v>
      </c>
      <c r="BB52" s="126">
        <f t="shared" si="62"/>
        <v>0</v>
      </c>
      <c r="BC52" s="126">
        <f t="shared" si="62"/>
        <v>0</v>
      </c>
      <c r="BD52" s="126">
        <f t="shared" si="62"/>
        <v>0</v>
      </c>
      <c r="BE52" s="126">
        <f t="shared" si="62"/>
        <v>0</v>
      </c>
      <c r="BF52" s="126">
        <f t="shared" si="62"/>
        <v>0</v>
      </c>
      <c r="BG52" s="126">
        <f t="shared" si="62"/>
        <v>0</v>
      </c>
      <c r="BH52" s="126">
        <f t="shared" si="62"/>
        <v>0</v>
      </c>
      <c r="BI52" s="126">
        <f t="shared" si="62"/>
        <v>0</v>
      </c>
      <c r="BJ52" s="126">
        <f t="shared" si="62"/>
        <v>0</v>
      </c>
      <c r="BK52" s="126">
        <f t="shared" si="62"/>
        <v>0</v>
      </c>
      <c r="BL52" s="126">
        <f t="shared" si="62"/>
        <v>0</v>
      </c>
      <c r="BM52" s="126">
        <f t="shared" si="62"/>
        <v>0</v>
      </c>
      <c r="BN52" s="126">
        <f t="shared" si="62"/>
        <v>0</v>
      </c>
      <c r="BO52" s="126">
        <f t="shared" si="62"/>
        <v>0</v>
      </c>
      <c r="BP52" s="161">
        <f t="shared" si="56"/>
        <v>361.28</v>
      </c>
    </row>
    <row r="53" spans="1:68" s="29" customFormat="1" ht="15" customHeight="1">
      <c r="A53" s="70"/>
      <c r="B53" s="1" t="s">
        <v>0</v>
      </c>
      <c r="C53" s="1"/>
      <c r="D53" s="51" t="s">
        <v>47</v>
      </c>
      <c r="E53" s="64">
        <f t="shared" ref="E53:BO53" si="63">SUM(E54)</f>
        <v>0</v>
      </c>
      <c r="F53" s="30">
        <f t="shared" si="63"/>
        <v>0</v>
      </c>
      <c r="G53" s="22">
        <f t="shared" si="63"/>
        <v>0</v>
      </c>
      <c r="H53" s="22">
        <f t="shared" si="63"/>
        <v>0</v>
      </c>
      <c r="I53" s="43">
        <f t="shared" si="63"/>
        <v>0</v>
      </c>
      <c r="J53" s="43">
        <f t="shared" si="63"/>
        <v>0</v>
      </c>
      <c r="K53" s="274"/>
      <c r="L53" s="259"/>
      <c r="M53" s="259"/>
      <c r="N53" s="259"/>
      <c r="O53" s="253"/>
      <c r="P53" s="28">
        <f t="shared" si="63"/>
        <v>0</v>
      </c>
      <c r="Q53" s="28">
        <f t="shared" si="63"/>
        <v>0</v>
      </c>
      <c r="R53" s="28">
        <f t="shared" si="63"/>
        <v>0</v>
      </c>
      <c r="S53" s="28" t="e">
        <f t="shared" si="63"/>
        <v>#REF!</v>
      </c>
      <c r="T53" s="28" t="e">
        <f t="shared" si="63"/>
        <v>#REF!</v>
      </c>
      <c r="U53" s="28" t="e">
        <f t="shared" si="63"/>
        <v>#REF!</v>
      </c>
      <c r="V53" s="28">
        <f t="shared" si="63"/>
        <v>0</v>
      </c>
      <c r="W53" s="28">
        <f t="shared" si="63"/>
        <v>0</v>
      </c>
      <c r="X53" s="28">
        <f t="shared" si="63"/>
        <v>0</v>
      </c>
      <c r="Y53" s="28">
        <f t="shared" si="63"/>
        <v>0</v>
      </c>
      <c r="Z53" s="28">
        <f t="shared" si="63"/>
        <v>0</v>
      </c>
      <c r="AA53" s="28">
        <f t="shared" si="63"/>
        <v>0</v>
      </c>
      <c r="AB53" s="28">
        <f t="shared" si="63"/>
        <v>0</v>
      </c>
      <c r="AC53" s="28">
        <f t="shared" si="63"/>
        <v>0</v>
      </c>
      <c r="AD53" s="28">
        <f t="shared" si="63"/>
        <v>0</v>
      </c>
      <c r="AE53" s="28">
        <f t="shared" si="63"/>
        <v>0</v>
      </c>
      <c r="AF53" s="28">
        <f t="shared" si="63"/>
        <v>0</v>
      </c>
      <c r="AG53" s="28">
        <f t="shared" si="63"/>
        <v>0</v>
      </c>
      <c r="AH53" s="28">
        <f t="shared" si="63"/>
        <v>0</v>
      </c>
      <c r="AI53" s="28">
        <f t="shared" si="63"/>
        <v>0</v>
      </c>
      <c r="AJ53" s="28">
        <f t="shared" si="63"/>
        <v>0</v>
      </c>
      <c r="AK53" s="28">
        <f t="shared" si="63"/>
        <v>0</v>
      </c>
      <c r="AL53" s="28">
        <f t="shared" si="63"/>
        <v>0</v>
      </c>
      <c r="AM53" s="28">
        <f t="shared" si="63"/>
        <v>0</v>
      </c>
      <c r="AN53" s="28">
        <f t="shared" si="63"/>
        <v>0</v>
      </c>
      <c r="AO53" s="28">
        <f t="shared" si="63"/>
        <v>0</v>
      </c>
      <c r="AP53" s="28">
        <f t="shared" si="63"/>
        <v>0</v>
      </c>
      <c r="AQ53" s="28">
        <f t="shared" si="63"/>
        <v>0</v>
      </c>
      <c r="AR53" s="28">
        <f t="shared" si="63"/>
        <v>0</v>
      </c>
      <c r="AS53" s="28">
        <f t="shared" si="63"/>
        <v>0</v>
      </c>
      <c r="AT53" s="28">
        <f t="shared" si="63"/>
        <v>0</v>
      </c>
      <c r="AU53" s="28">
        <f t="shared" si="63"/>
        <v>0</v>
      </c>
      <c r="AV53" s="28">
        <f t="shared" si="63"/>
        <v>0</v>
      </c>
      <c r="AW53" s="28">
        <f t="shared" si="63"/>
        <v>0</v>
      </c>
      <c r="AX53" s="28">
        <f t="shared" si="63"/>
        <v>0</v>
      </c>
      <c r="AY53" s="28">
        <f t="shared" si="63"/>
        <v>0</v>
      </c>
      <c r="AZ53" s="28">
        <f t="shared" si="63"/>
        <v>0</v>
      </c>
      <c r="BA53" s="28">
        <f t="shared" si="63"/>
        <v>0</v>
      </c>
      <c r="BB53" s="28">
        <f t="shared" si="63"/>
        <v>0</v>
      </c>
      <c r="BC53" s="28">
        <f t="shared" si="63"/>
        <v>0</v>
      </c>
      <c r="BD53" s="28">
        <f t="shared" si="63"/>
        <v>0</v>
      </c>
      <c r="BE53" s="28">
        <f t="shared" si="63"/>
        <v>0</v>
      </c>
      <c r="BF53" s="28">
        <f t="shared" si="63"/>
        <v>0</v>
      </c>
      <c r="BG53" s="28">
        <f t="shared" si="63"/>
        <v>0</v>
      </c>
      <c r="BH53" s="28">
        <f t="shared" si="63"/>
        <v>0</v>
      </c>
      <c r="BI53" s="28">
        <f t="shared" si="63"/>
        <v>0</v>
      </c>
      <c r="BJ53" s="28">
        <f t="shared" si="63"/>
        <v>0</v>
      </c>
      <c r="BK53" s="28">
        <f t="shared" si="63"/>
        <v>0</v>
      </c>
      <c r="BL53" s="28">
        <f t="shared" si="63"/>
        <v>0</v>
      </c>
      <c r="BM53" s="28">
        <f t="shared" si="63"/>
        <v>0</v>
      </c>
      <c r="BN53" s="28">
        <f t="shared" si="63"/>
        <v>0</v>
      </c>
      <c r="BO53" s="28">
        <f t="shared" si="63"/>
        <v>0</v>
      </c>
      <c r="BP53" s="161">
        <f t="shared" si="56"/>
        <v>0</v>
      </c>
    </row>
    <row r="54" spans="1:68" ht="15" customHeight="1">
      <c r="A54" s="71"/>
      <c r="B54" s="1"/>
      <c r="C54" s="1"/>
      <c r="D54" s="53"/>
      <c r="E54" s="61"/>
      <c r="F54" s="23"/>
      <c r="G54" s="24"/>
      <c r="H54" s="24"/>
      <c r="I54" s="35"/>
      <c r="J54" s="35"/>
      <c r="K54" s="184"/>
      <c r="L54" s="213"/>
      <c r="M54" s="213"/>
      <c r="N54" s="213"/>
      <c r="O54" s="105"/>
      <c r="P54" s="26">
        <f>+E54+K54+M54+L54+O54+N54</f>
        <v>0</v>
      </c>
      <c r="Q54" s="33">
        <f>+Y54+AA54+AC54+AE54+AG54+AI54+AK54++AM54+AO54+AQ54+AS54+AU54+AW54+AY54+BA54+BD54+BF54+BH54++BJ54+BL54+BN54+BO54</f>
        <v>0</v>
      </c>
      <c r="R54" s="233"/>
      <c r="S54" s="20" t="e">
        <f>+Z54+AB54+AD54+AF54+AH54+AJ54+AL54+AR54+AT54+AV54+AX54+AZ54+BB54+#REF!+#REF!+#REF!+BC54+BE54+BG54+BI54+BK54</f>
        <v>#REF!</v>
      </c>
      <c r="T54" s="6" t="e">
        <f>+Q54-S54</f>
        <v>#REF!</v>
      </c>
      <c r="U54" s="109" t="e">
        <f>+T54+R54</f>
        <v>#REF!</v>
      </c>
      <c r="V54" s="320"/>
      <c r="W54" s="320"/>
      <c r="X54" s="320">
        <f>+W54+R54</f>
        <v>0</v>
      </c>
      <c r="Y54" s="33"/>
      <c r="Z54" s="25"/>
      <c r="AA54" s="182"/>
      <c r="AB54" s="183"/>
      <c r="AC54" s="182"/>
      <c r="AD54" s="183"/>
      <c r="AE54" s="182"/>
      <c r="AF54" s="183"/>
      <c r="AG54" s="182"/>
      <c r="AH54" s="183"/>
      <c r="AI54" s="198"/>
      <c r="AJ54" s="124"/>
      <c r="AK54" s="198"/>
      <c r="AL54" s="124"/>
      <c r="AM54" s="198"/>
      <c r="AN54" s="198"/>
      <c r="AO54" s="198"/>
      <c r="AP54" s="198"/>
      <c r="AQ54" s="198"/>
      <c r="AR54" s="183"/>
      <c r="AS54" s="198"/>
      <c r="AT54" s="183"/>
      <c r="AU54" s="182"/>
      <c r="AV54" s="183"/>
      <c r="AW54" s="198"/>
      <c r="AX54" s="183"/>
      <c r="AY54" s="198"/>
      <c r="AZ54" s="183"/>
      <c r="BA54" s="198"/>
      <c r="BB54" s="183"/>
      <c r="BC54" s="183"/>
      <c r="BD54" s="198"/>
      <c r="BE54" s="183"/>
      <c r="BF54" s="198"/>
      <c r="BG54" s="183"/>
      <c r="BH54" s="198"/>
      <c r="BI54" s="183"/>
      <c r="BJ54" s="198"/>
      <c r="BK54" s="182"/>
      <c r="BL54" s="26"/>
      <c r="BM54" s="124"/>
      <c r="BN54" s="124"/>
      <c r="BO54" s="26"/>
      <c r="BP54" s="161">
        <f t="shared" si="56"/>
        <v>0</v>
      </c>
    </row>
    <row r="55" spans="1:68" s="29" customFormat="1" ht="15" customHeight="1">
      <c r="A55" s="70"/>
      <c r="B55" s="1" t="s">
        <v>4</v>
      </c>
      <c r="C55" s="1"/>
      <c r="D55" s="51" t="s">
        <v>13</v>
      </c>
      <c r="E55" s="64">
        <f>SUM(E56:E57)</f>
        <v>0</v>
      </c>
      <c r="F55" s="64">
        <f t="shared" ref="F55:N55" si="64">SUM(F56:F57)</f>
        <v>0</v>
      </c>
      <c r="G55" s="64">
        <f t="shared" si="64"/>
        <v>0</v>
      </c>
      <c r="H55" s="64">
        <f t="shared" si="64"/>
        <v>0</v>
      </c>
      <c r="I55" s="64">
        <f t="shared" si="64"/>
        <v>0</v>
      </c>
      <c r="J55" s="64">
        <f t="shared" si="64"/>
        <v>0</v>
      </c>
      <c r="K55" s="240">
        <f t="shared" si="64"/>
        <v>0</v>
      </c>
      <c r="L55" s="126">
        <f t="shared" ref="L55" si="65">SUM(L56:L57)</f>
        <v>0</v>
      </c>
      <c r="M55" s="126">
        <f t="shared" si="64"/>
        <v>0</v>
      </c>
      <c r="N55" s="126">
        <f t="shared" si="64"/>
        <v>0</v>
      </c>
      <c r="O55" s="122">
        <f t="shared" ref="O55" si="66">SUM(O56:O57)</f>
        <v>0</v>
      </c>
      <c r="P55" s="28">
        <f>SUM(P56:P57)</f>
        <v>0</v>
      </c>
      <c r="Q55" s="28">
        <f t="shared" ref="Q55:BO55" si="67">SUM(Q56:Q57)</f>
        <v>0</v>
      </c>
      <c r="R55" s="28">
        <f t="shared" si="67"/>
        <v>0</v>
      </c>
      <c r="S55" s="28" t="e">
        <f t="shared" si="67"/>
        <v>#REF!</v>
      </c>
      <c r="T55" s="28" t="e">
        <f t="shared" si="67"/>
        <v>#REF!</v>
      </c>
      <c r="U55" s="28" t="e">
        <f t="shared" si="67"/>
        <v>#REF!</v>
      </c>
      <c r="V55" s="28">
        <f t="shared" si="67"/>
        <v>0</v>
      </c>
      <c r="W55" s="28">
        <f t="shared" si="67"/>
        <v>0</v>
      </c>
      <c r="X55" s="28">
        <f t="shared" si="67"/>
        <v>0</v>
      </c>
      <c r="Y55" s="28">
        <f t="shared" si="67"/>
        <v>0</v>
      </c>
      <c r="Z55" s="28">
        <f t="shared" si="67"/>
        <v>0</v>
      </c>
      <c r="AA55" s="28">
        <f t="shared" si="67"/>
        <v>0</v>
      </c>
      <c r="AB55" s="28">
        <f t="shared" si="67"/>
        <v>0</v>
      </c>
      <c r="AC55" s="28">
        <f t="shared" si="67"/>
        <v>0</v>
      </c>
      <c r="AD55" s="28">
        <f t="shared" si="67"/>
        <v>0</v>
      </c>
      <c r="AE55" s="28">
        <f t="shared" si="67"/>
        <v>0</v>
      </c>
      <c r="AF55" s="28">
        <f t="shared" si="67"/>
        <v>0</v>
      </c>
      <c r="AG55" s="28">
        <f t="shared" si="67"/>
        <v>0</v>
      </c>
      <c r="AH55" s="28">
        <f t="shared" si="67"/>
        <v>0</v>
      </c>
      <c r="AI55" s="28">
        <f t="shared" si="67"/>
        <v>0</v>
      </c>
      <c r="AJ55" s="28">
        <f t="shared" si="67"/>
        <v>0</v>
      </c>
      <c r="AK55" s="28">
        <f t="shared" si="67"/>
        <v>0</v>
      </c>
      <c r="AL55" s="28">
        <f t="shared" si="67"/>
        <v>0</v>
      </c>
      <c r="AM55" s="28">
        <f t="shared" si="67"/>
        <v>0</v>
      </c>
      <c r="AN55" s="28">
        <f t="shared" si="67"/>
        <v>0</v>
      </c>
      <c r="AO55" s="28">
        <f t="shared" si="67"/>
        <v>0</v>
      </c>
      <c r="AP55" s="28">
        <f t="shared" si="67"/>
        <v>0</v>
      </c>
      <c r="AQ55" s="28">
        <f t="shared" si="67"/>
        <v>0</v>
      </c>
      <c r="AR55" s="28">
        <f t="shared" si="67"/>
        <v>0</v>
      </c>
      <c r="AS55" s="28">
        <f t="shared" si="67"/>
        <v>0</v>
      </c>
      <c r="AT55" s="28">
        <f t="shared" si="67"/>
        <v>0</v>
      </c>
      <c r="AU55" s="28">
        <f t="shared" si="67"/>
        <v>0</v>
      </c>
      <c r="AV55" s="28">
        <f t="shared" si="67"/>
        <v>0</v>
      </c>
      <c r="AW55" s="28">
        <f t="shared" si="67"/>
        <v>0</v>
      </c>
      <c r="AX55" s="28">
        <f t="shared" si="67"/>
        <v>0</v>
      </c>
      <c r="AY55" s="28">
        <f t="shared" si="67"/>
        <v>0</v>
      </c>
      <c r="AZ55" s="28">
        <f t="shared" si="67"/>
        <v>0</v>
      </c>
      <c r="BA55" s="28">
        <f t="shared" si="67"/>
        <v>0</v>
      </c>
      <c r="BB55" s="28">
        <f t="shared" si="67"/>
        <v>0</v>
      </c>
      <c r="BC55" s="28">
        <f t="shared" si="67"/>
        <v>0</v>
      </c>
      <c r="BD55" s="28">
        <f t="shared" si="67"/>
        <v>0</v>
      </c>
      <c r="BE55" s="28">
        <f t="shared" si="67"/>
        <v>0</v>
      </c>
      <c r="BF55" s="28">
        <f t="shared" si="67"/>
        <v>0</v>
      </c>
      <c r="BG55" s="28">
        <f t="shared" si="67"/>
        <v>0</v>
      </c>
      <c r="BH55" s="28">
        <f t="shared" si="67"/>
        <v>0</v>
      </c>
      <c r="BI55" s="28">
        <f t="shared" si="67"/>
        <v>0</v>
      </c>
      <c r="BJ55" s="28">
        <f t="shared" si="67"/>
        <v>0</v>
      </c>
      <c r="BK55" s="28">
        <f t="shared" si="67"/>
        <v>0</v>
      </c>
      <c r="BL55" s="28">
        <f t="shared" si="67"/>
        <v>0</v>
      </c>
      <c r="BM55" s="28">
        <f t="shared" si="67"/>
        <v>0</v>
      </c>
      <c r="BN55" s="28">
        <f t="shared" si="67"/>
        <v>0</v>
      </c>
      <c r="BO55" s="28">
        <f t="shared" si="67"/>
        <v>0</v>
      </c>
      <c r="BP55" s="161">
        <f t="shared" si="56"/>
        <v>0</v>
      </c>
    </row>
    <row r="56" spans="1:68" s="29" customFormat="1" ht="15" customHeight="1">
      <c r="A56" s="70"/>
      <c r="B56" s="1"/>
      <c r="C56" s="1"/>
      <c r="D56" s="162"/>
      <c r="E56" s="224"/>
      <c r="F56" s="30"/>
      <c r="G56" s="22"/>
      <c r="H56" s="22"/>
      <c r="I56" s="43"/>
      <c r="J56" s="168"/>
      <c r="K56" s="275"/>
      <c r="L56" s="260"/>
      <c r="M56" s="260"/>
      <c r="N56" s="260"/>
      <c r="O56" s="254"/>
      <c r="P56" s="26">
        <f t="shared" ref="P56:P57" si="68">+E56+K56+M56+L56+O56+N56</f>
        <v>0</v>
      </c>
      <c r="Q56" s="33">
        <f t="shared" ref="Q56:Q57" si="69">+Y56+AA56+AC56+AE56+AG56+AI56+AK56++AM56+AO56+AQ56+AS56+AU56+AW56+AY56+BA56+BD56+BF56+BH56++BJ56+BL56+BN56+BO56</f>
        <v>0</v>
      </c>
      <c r="R56" s="233">
        <f t="shared" ref="R56:R69" si="70">+P56-Q56</f>
        <v>0</v>
      </c>
      <c r="S56" s="20" t="e">
        <f>+Z56+AB56+AD56+AF56+AH56+AJ56+AL56+AR56+AT56+AV56+AX56+AZ56+BB56+#REF!+#REF!+#REF!+BC56+BE56+BG56+BI56+BK56</f>
        <v>#REF!</v>
      </c>
      <c r="T56" s="6" t="e">
        <f t="shared" ref="T56:T57" si="71">+Q56-S56</f>
        <v>#REF!</v>
      </c>
      <c r="U56" s="109" t="e">
        <f t="shared" ref="U56:U57" si="72">+T56+R56</f>
        <v>#REF!</v>
      </c>
      <c r="V56" s="320">
        <f t="shared" ref="V56:V57" si="73">+Z56+AB56+AD56+AF56+AH56+AJ56+AL56+AN56+AP56+AR56+AT56+AV56+AX56+AZ56+BC56+BE56+BG56+BI56+BK56+BM56</f>
        <v>0</v>
      </c>
      <c r="W56" s="320">
        <f t="shared" ref="W56:W57" si="74">+Q56-V56</f>
        <v>0</v>
      </c>
      <c r="X56" s="320">
        <f t="shared" ref="X56:X57" si="75">+W56+R56</f>
        <v>0</v>
      </c>
      <c r="Y56" s="323"/>
      <c r="Z56" s="22"/>
      <c r="AA56" s="177"/>
      <c r="AB56" s="187"/>
      <c r="AC56" s="177"/>
      <c r="AD56" s="125"/>
      <c r="AE56" s="177"/>
      <c r="AF56" s="125"/>
      <c r="AG56" s="177"/>
      <c r="AH56" s="125"/>
      <c r="AI56" s="200"/>
      <c r="AJ56" s="125"/>
      <c r="AK56" s="200"/>
      <c r="AL56" s="125"/>
      <c r="AM56" s="200"/>
      <c r="AN56" s="200"/>
      <c r="AO56" s="200"/>
      <c r="AP56" s="200"/>
      <c r="AQ56" s="200"/>
      <c r="AR56" s="187"/>
      <c r="AS56" s="200"/>
      <c r="AT56" s="187"/>
      <c r="AU56" s="177"/>
      <c r="AV56" s="187"/>
      <c r="AW56" s="200"/>
      <c r="AX56" s="187"/>
      <c r="AY56" s="200"/>
      <c r="AZ56" s="187"/>
      <c r="BA56" s="200"/>
      <c r="BB56" s="187"/>
      <c r="BC56" s="187"/>
      <c r="BD56" s="200"/>
      <c r="BE56" s="187"/>
      <c r="BF56" s="200"/>
      <c r="BG56" s="187"/>
      <c r="BH56" s="200"/>
      <c r="BI56" s="187"/>
      <c r="BJ56" s="200"/>
      <c r="BK56" s="177"/>
      <c r="BL56" s="28"/>
      <c r="BM56" s="125"/>
      <c r="BN56" s="125"/>
      <c r="BO56" s="28"/>
      <c r="BP56" s="161">
        <f t="shared" si="56"/>
        <v>0</v>
      </c>
    </row>
    <row r="57" spans="1:68" ht="15" customHeight="1">
      <c r="A57" s="71"/>
      <c r="B57" s="1"/>
      <c r="C57" s="1"/>
      <c r="D57" s="54"/>
      <c r="E57" s="62"/>
      <c r="F57" s="23"/>
      <c r="G57" s="24"/>
      <c r="H57" s="24"/>
      <c r="I57" s="35"/>
      <c r="J57" s="35"/>
      <c r="K57" s="184"/>
      <c r="L57" s="213"/>
      <c r="M57" s="213"/>
      <c r="N57" s="213"/>
      <c r="O57" s="105"/>
      <c r="P57" s="26">
        <f t="shared" si="68"/>
        <v>0</v>
      </c>
      <c r="Q57" s="33">
        <f t="shared" si="69"/>
        <v>0</v>
      </c>
      <c r="R57" s="233">
        <f t="shared" si="70"/>
        <v>0</v>
      </c>
      <c r="S57" s="20" t="e">
        <f>+Z57+AB57+AD57+AF57+AH57+AJ57+AL57+AR57+AT57+AV57+AX57+AZ57+BB57+#REF!+#REF!+#REF!+BC57+BE57+BG57+BI57+BK57</f>
        <v>#REF!</v>
      </c>
      <c r="T57" s="6" t="e">
        <f t="shared" si="71"/>
        <v>#REF!</v>
      </c>
      <c r="U57" s="109" t="e">
        <f t="shared" si="72"/>
        <v>#REF!</v>
      </c>
      <c r="V57" s="320">
        <f t="shared" si="73"/>
        <v>0</v>
      </c>
      <c r="W57" s="320">
        <f t="shared" si="74"/>
        <v>0</v>
      </c>
      <c r="X57" s="320">
        <f t="shared" si="75"/>
        <v>0</v>
      </c>
      <c r="Y57" s="33"/>
      <c r="Z57" s="25"/>
      <c r="AA57" s="182"/>
      <c r="AB57" s="183"/>
      <c r="AC57" s="182"/>
      <c r="AD57" s="183"/>
      <c r="AE57" s="182"/>
      <c r="AF57" s="183"/>
      <c r="AG57" s="182"/>
      <c r="AH57" s="183"/>
      <c r="AI57" s="198"/>
      <c r="AJ57" s="124"/>
      <c r="AK57" s="198"/>
      <c r="AL57" s="124"/>
      <c r="AM57" s="198"/>
      <c r="AN57" s="198"/>
      <c r="AO57" s="198"/>
      <c r="AP57" s="198"/>
      <c r="AQ57" s="198"/>
      <c r="AR57" s="183"/>
      <c r="AS57" s="198"/>
      <c r="AT57" s="183"/>
      <c r="AU57" s="182"/>
      <c r="AV57" s="183"/>
      <c r="AW57" s="198"/>
      <c r="AX57" s="183"/>
      <c r="AY57" s="198"/>
      <c r="AZ57" s="183"/>
      <c r="BA57" s="198"/>
      <c r="BB57" s="183"/>
      <c r="BC57" s="183"/>
      <c r="BD57" s="198"/>
      <c r="BE57" s="183"/>
      <c r="BF57" s="198"/>
      <c r="BG57" s="183"/>
      <c r="BH57" s="198"/>
      <c r="BI57" s="183"/>
      <c r="BJ57" s="198"/>
      <c r="BK57" s="182"/>
      <c r="BL57" s="26"/>
      <c r="BM57" s="124"/>
      <c r="BN57" s="124"/>
      <c r="BO57" s="26"/>
      <c r="BP57" s="161">
        <f t="shared" si="56"/>
        <v>0</v>
      </c>
    </row>
    <row r="58" spans="1:68" s="29" customFormat="1" ht="15" customHeight="1">
      <c r="A58" s="70"/>
      <c r="B58" s="1" t="s">
        <v>8</v>
      </c>
      <c r="C58" s="1"/>
      <c r="D58" s="51" t="s">
        <v>78</v>
      </c>
      <c r="E58" s="64">
        <f>SUM(E69:E69)</f>
        <v>0</v>
      </c>
      <c r="F58" s="64">
        <f t="shared" ref="F58:M58" si="76">SUM(F69:F69)</f>
        <v>0</v>
      </c>
      <c r="G58" s="64">
        <f t="shared" si="76"/>
        <v>0</v>
      </c>
      <c r="H58" s="64">
        <f t="shared" si="76"/>
        <v>0</v>
      </c>
      <c r="I58" s="64">
        <f t="shared" si="76"/>
        <v>0</v>
      </c>
      <c r="J58" s="64">
        <f t="shared" si="76"/>
        <v>0</v>
      </c>
      <c r="K58" s="240">
        <f t="shared" si="76"/>
        <v>0</v>
      </c>
      <c r="L58" s="126">
        <f t="shared" ref="L58" si="77">SUM(L69:L69)</f>
        <v>0</v>
      </c>
      <c r="M58" s="126">
        <f t="shared" si="76"/>
        <v>0</v>
      </c>
      <c r="N58" s="126">
        <f>SUM(N59:N69)</f>
        <v>4000</v>
      </c>
      <c r="O58" s="122">
        <f t="shared" ref="O58" si="78">SUM(O69:O69)</f>
        <v>0</v>
      </c>
      <c r="P58" s="28">
        <f t="shared" ref="P58:BO58" si="79">SUM(P59:P69)</f>
        <v>4361.2800000000007</v>
      </c>
      <c r="Q58" s="28">
        <f t="shared" si="79"/>
        <v>361.28</v>
      </c>
      <c r="R58" s="28">
        <f t="shared" si="79"/>
        <v>4000</v>
      </c>
      <c r="S58" s="28" t="e">
        <f t="shared" si="79"/>
        <v>#REF!</v>
      </c>
      <c r="T58" s="28" t="e">
        <f t="shared" si="79"/>
        <v>#REF!</v>
      </c>
      <c r="U58" s="28" t="e">
        <f t="shared" si="79"/>
        <v>#REF!</v>
      </c>
      <c r="V58" s="28">
        <f t="shared" si="79"/>
        <v>361.28</v>
      </c>
      <c r="W58" s="28">
        <f t="shared" si="79"/>
        <v>0</v>
      </c>
      <c r="X58" s="28">
        <f t="shared" si="79"/>
        <v>4000</v>
      </c>
      <c r="Y58" s="28">
        <f t="shared" si="79"/>
        <v>0</v>
      </c>
      <c r="Z58" s="28">
        <f t="shared" si="79"/>
        <v>0</v>
      </c>
      <c r="AA58" s="28">
        <f t="shared" si="79"/>
        <v>0</v>
      </c>
      <c r="AB58" s="28">
        <f t="shared" si="79"/>
        <v>0</v>
      </c>
      <c r="AC58" s="28">
        <f t="shared" si="79"/>
        <v>361.28</v>
      </c>
      <c r="AD58" s="28">
        <f t="shared" si="79"/>
        <v>361.28</v>
      </c>
      <c r="AE58" s="28">
        <f t="shared" si="79"/>
        <v>0</v>
      </c>
      <c r="AF58" s="28">
        <f t="shared" si="79"/>
        <v>0</v>
      </c>
      <c r="AG58" s="28">
        <f t="shared" si="79"/>
        <v>0</v>
      </c>
      <c r="AH58" s="28">
        <f t="shared" si="79"/>
        <v>0</v>
      </c>
      <c r="AI58" s="28">
        <f t="shared" si="79"/>
        <v>0</v>
      </c>
      <c r="AJ58" s="28">
        <f t="shared" si="79"/>
        <v>0</v>
      </c>
      <c r="AK58" s="28">
        <f t="shared" si="79"/>
        <v>0</v>
      </c>
      <c r="AL58" s="28">
        <f t="shared" si="79"/>
        <v>0</v>
      </c>
      <c r="AM58" s="28">
        <f t="shared" si="79"/>
        <v>0</v>
      </c>
      <c r="AN58" s="28">
        <f t="shared" si="79"/>
        <v>0</v>
      </c>
      <c r="AO58" s="28">
        <f t="shared" si="79"/>
        <v>0</v>
      </c>
      <c r="AP58" s="28">
        <f t="shared" si="79"/>
        <v>0</v>
      </c>
      <c r="AQ58" s="28">
        <f t="shared" si="79"/>
        <v>0</v>
      </c>
      <c r="AR58" s="28">
        <f t="shared" si="79"/>
        <v>0</v>
      </c>
      <c r="AS58" s="28">
        <f t="shared" si="79"/>
        <v>0</v>
      </c>
      <c r="AT58" s="28">
        <f t="shared" si="79"/>
        <v>0</v>
      </c>
      <c r="AU58" s="28">
        <f t="shared" si="79"/>
        <v>0</v>
      </c>
      <c r="AV58" s="28">
        <f t="shared" si="79"/>
        <v>0</v>
      </c>
      <c r="AW58" s="28">
        <f t="shared" si="79"/>
        <v>0</v>
      </c>
      <c r="AX58" s="28">
        <f t="shared" si="79"/>
        <v>0</v>
      </c>
      <c r="AY58" s="28">
        <f t="shared" si="79"/>
        <v>0</v>
      </c>
      <c r="AZ58" s="28">
        <f t="shared" si="79"/>
        <v>0</v>
      </c>
      <c r="BA58" s="28">
        <f t="shared" si="79"/>
        <v>0</v>
      </c>
      <c r="BB58" s="28">
        <f t="shared" si="79"/>
        <v>0</v>
      </c>
      <c r="BC58" s="28">
        <f t="shared" si="79"/>
        <v>0</v>
      </c>
      <c r="BD58" s="28">
        <f t="shared" si="79"/>
        <v>0</v>
      </c>
      <c r="BE58" s="28">
        <f t="shared" si="79"/>
        <v>0</v>
      </c>
      <c r="BF58" s="28">
        <f t="shared" si="79"/>
        <v>0</v>
      </c>
      <c r="BG58" s="28">
        <f t="shared" si="79"/>
        <v>0</v>
      </c>
      <c r="BH58" s="28">
        <f t="shared" si="79"/>
        <v>0</v>
      </c>
      <c r="BI58" s="28">
        <f t="shared" si="79"/>
        <v>0</v>
      </c>
      <c r="BJ58" s="28">
        <f t="shared" si="79"/>
        <v>0</v>
      </c>
      <c r="BK58" s="28">
        <f t="shared" si="79"/>
        <v>0</v>
      </c>
      <c r="BL58" s="28">
        <f t="shared" si="79"/>
        <v>0</v>
      </c>
      <c r="BM58" s="28">
        <f t="shared" si="79"/>
        <v>0</v>
      </c>
      <c r="BN58" s="28">
        <f t="shared" si="79"/>
        <v>0</v>
      </c>
      <c r="BO58" s="28">
        <f t="shared" si="79"/>
        <v>0</v>
      </c>
      <c r="BP58" s="161">
        <f t="shared" si="56"/>
        <v>361.28</v>
      </c>
    </row>
    <row r="59" spans="1:68" s="29" customFormat="1" ht="15" customHeight="1">
      <c r="A59" s="70"/>
      <c r="B59" s="1"/>
      <c r="C59" s="1" t="s">
        <v>0</v>
      </c>
      <c r="D59" s="162"/>
      <c r="E59" s="64"/>
      <c r="F59" s="30"/>
      <c r="G59" s="22"/>
      <c r="H59" s="163"/>
      <c r="I59" s="43"/>
      <c r="J59" s="43"/>
      <c r="K59" s="274"/>
      <c r="L59" s="259"/>
      <c r="M59" s="259"/>
      <c r="N59" s="259"/>
      <c r="O59" s="253"/>
      <c r="P59" s="26">
        <f t="shared" ref="P59:P69" si="80">+E59+K59+M59+L59+O59+N59</f>
        <v>0</v>
      </c>
      <c r="Q59" s="33">
        <f t="shared" ref="Q59:Q69" si="81">+Y59+AA59+AC59+AE59+AG59+AI59+AK59++AM59+AO59+AQ59+AS59+AU59+AW59+AY59+BA59+BD59+BF59+BH59++BJ59+BL59+BN59+BO59</f>
        <v>0</v>
      </c>
      <c r="R59" s="233">
        <f t="shared" si="70"/>
        <v>0</v>
      </c>
      <c r="S59" s="20" t="e">
        <f>+Z59+AB59+AD59+AF59+AH59+AJ59+AL59+AR59+AT59+AV59+AX59+AZ59+BB59+#REF!+#REF!+#REF!+BC59+BE59+BG59+BI59+BK59</f>
        <v>#REF!</v>
      </c>
      <c r="T59" s="6" t="e">
        <f t="shared" ref="T59:T69" si="82">+Q59-S59</f>
        <v>#REF!</v>
      </c>
      <c r="U59" s="109" t="e">
        <f t="shared" ref="U59:U69" si="83">+T59+R59</f>
        <v>#REF!</v>
      </c>
      <c r="V59" s="320">
        <f t="shared" ref="V59:V69" si="84">+Z59+AB59+AD59+AF59+AH59+AJ59+AL59+AN59+AP59+AR59+AT59+AV59+AX59+AZ59+BC59+BE59+BG59+BI59+BK59+BM59</f>
        <v>0</v>
      </c>
      <c r="W59" s="320">
        <f t="shared" ref="W59:W69" si="85">+Q59-V59</f>
        <v>0</v>
      </c>
      <c r="X59" s="320">
        <f t="shared" ref="X59:X69" si="86">+W59+R59</f>
        <v>0</v>
      </c>
      <c r="Y59" s="27"/>
      <c r="Z59" s="22"/>
      <c r="AA59" s="177"/>
      <c r="AB59" s="187"/>
      <c r="AC59" s="177"/>
      <c r="AD59" s="125"/>
      <c r="AE59" s="177"/>
      <c r="AF59" s="125"/>
      <c r="AG59" s="177"/>
      <c r="AH59" s="125"/>
      <c r="AI59" s="200"/>
      <c r="AJ59" s="125"/>
      <c r="AK59" s="200"/>
      <c r="AL59" s="125"/>
      <c r="AM59" s="200"/>
      <c r="AN59" s="200"/>
      <c r="AO59" s="200"/>
      <c r="AP59" s="200"/>
      <c r="AQ59" s="200"/>
      <c r="AR59" s="187"/>
      <c r="AS59" s="200"/>
      <c r="AT59" s="187"/>
      <c r="AU59" s="177"/>
      <c r="AV59" s="187"/>
      <c r="AW59" s="200"/>
      <c r="AX59" s="187"/>
      <c r="AY59" s="200"/>
      <c r="AZ59" s="187"/>
      <c r="BA59" s="200"/>
      <c r="BB59" s="187"/>
      <c r="BC59" s="187"/>
      <c r="BD59" s="200"/>
      <c r="BE59" s="187"/>
      <c r="BF59" s="200"/>
      <c r="BG59" s="187"/>
      <c r="BH59" s="200"/>
      <c r="BI59" s="187"/>
      <c r="BJ59" s="200"/>
      <c r="BK59" s="22"/>
      <c r="BL59" s="28"/>
      <c r="BM59" s="125"/>
      <c r="BN59" s="125"/>
      <c r="BO59" s="28"/>
      <c r="BP59" s="161">
        <f t="shared" si="56"/>
        <v>0</v>
      </c>
    </row>
    <row r="60" spans="1:68" s="29" customFormat="1" ht="15" customHeight="1">
      <c r="A60" s="70"/>
      <c r="B60" s="1"/>
      <c r="C60" s="1" t="s">
        <v>4</v>
      </c>
      <c r="D60" s="162"/>
      <c r="E60" s="64"/>
      <c r="F60" s="30"/>
      <c r="G60" s="22"/>
      <c r="H60" s="163"/>
      <c r="I60" s="43"/>
      <c r="J60" s="168"/>
      <c r="K60" s="275"/>
      <c r="L60" s="260"/>
      <c r="M60" s="260"/>
      <c r="N60" s="260"/>
      <c r="O60" s="254"/>
      <c r="P60" s="26">
        <f t="shared" si="80"/>
        <v>0</v>
      </c>
      <c r="Q60" s="33">
        <f t="shared" si="81"/>
        <v>0</v>
      </c>
      <c r="R60" s="233">
        <f t="shared" si="70"/>
        <v>0</v>
      </c>
      <c r="S60" s="20" t="e">
        <f>+Z60+AB60+AD60+AF60+AH60+AJ60+AL60+AR60+AT60+AV60+AX60+AZ60+BB60+#REF!+#REF!+#REF!+BC60+BE60+BG60+BI60+BK60</f>
        <v>#REF!</v>
      </c>
      <c r="T60" s="6" t="e">
        <f t="shared" si="82"/>
        <v>#REF!</v>
      </c>
      <c r="U60" s="109" t="e">
        <f t="shared" si="83"/>
        <v>#REF!</v>
      </c>
      <c r="V60" s="320">
        <f t="shared" si="84"/>
        <v>0</v>
      </c>
      <c r="W60" s="320">
        <f t="shared" si="85"/>
        <v>0</v>
      </c>
      <c r="X60" s="320">
        <f t="shared" si="86"/>
        <v>0</v>
      </c>
      <c r="Y60" s="27"/>
      <c r="Z60" s="22"/>
      <c r="AA60" s="177"/>
      <c r="AB60" s="187"/>
      <c r="AC60" s="177"/>
      <c r="AD60" s="125"/>
      <c r="AE60" s="177"/>
      <c r="AF60" s="125"/>
      <c r="AG60" s="177"/>
      <c r="AH60" s="125"/>
      <c r="AI60" s="200"/>
      <c r="AJ60" s="125"/>
      <c r="AK60" s="200"/>
      <c r="AL60" s="125"/>
      <c r="AM60" s="200"/>
      <c r="AN60" s="200"/>
      <c r="AO60" s="200"/>
      <c r="AP60" s="200"/>
      <c r="AQ60" s="200"/>
      <c r="AR60" s="187"/>
      <c r="AS60" s="200"/>
      <c r="AT60" s="187"/>
      <c r="AU60" s="177"/>
      <c r="AV60" s="187"/>
      <c r="AW60" s="200"/>
      <c r="AX60" s="187"/>
      <c r="AY60" s="200"/>
      <c r="AZ60" s="187"/>
      <c r="BA60" s="200"/>
      <c r="BB60" s="187"/>
      <c r="BC60" s="187"/>
      <c r="BD60" s="200"/>
      <c r="BE60" s="187"/>
      <c r="BF60" s="200"/>
      <c r="BG60" s="187"/>
      <c r="BH60" s="200"/>
      <c r="BI60" s="187"/>
      <c r="BJ60" s="200"/>
      <c r="BK60" s="22"/>
      <c r="BL60" s="28"/>
      <c r="BM60" s="125"/>
      <c r="BN60" s="125"/>
      <c r="BO60" s="28"/>
      <c r="BP60" s="161">
        <f t="shared" si="56"/>
        <v>0</v>
      </c>
    </row>
    <row r="61" spans="1:68" s="29" customFormat="1" ht="15" customHeight="1">
      <c r="A61" s="70"/>
      <c r="B61" s="1"/>
      <c r="C61" s="1" t="s">
        <v>10</v>
      </c>
      <c r="D61" s="162"/>
      <c r="E61" s="64"/>
      <c r="F61" s="30"/>
      <c r="G61" s="22"/>
      <c r="H61" s="163"/>
      <c r="I61" s="43"/>
      <c r="J61" s="168"/>
      <c r="K61" s="275"/>
      <c r="L61" s="260"/>
      <c r="M61" s="260"/>
      <c r="N61" s="260"/>
      <c r="O61" s="254"/>
      <c r="P61" s="26">
        <f t="shared" ref="P61:P68" si="87">+E61+K61+M61+L61+O61+N61</f>
        <v>0</v>
      </c>
      <c r="Q61" s="33">
        <f t="shared" si="81"/>
        <v>0</v>
      </c>
      <c r="R61" s="233">
        <f t="shared" ref="R61:R68" si="88">+P61-Q61</f>
        <v>0</v>
      </c>
      <c r="S61" s="20"/>
      <c r="T61" s="6"/>
      <c r="U61" s="109"/>
      <c r="V61" s="320">
        <f t="shared" si="84"/>
        <v>0</v>
      </c>
      <c r="W61" s="320">
        <f t="shared" si="85"/>
        <v>0</v>
      </c>
      <c r="X61" s="320">
        <f t="shared" si="86"/>
        <v>0</v>
      </c>
      <c r="Y61" s="27"/>
      <c r="Z61" s="22"/>
      <c r="AA61" s="177"/>
      <c r="AB61" s="187"/>
      <c r="AC61" s="177"/>
      <c r="AD61" s="125"/>
      <c r="AE61" s="177"/>
      <c r="AF61" s="125"/>
      <c r="AG61" s="177"/>
      <c r="AH61" s="125"/>
      <c r="AI61" s="200"/>
      <c r="AJ61" s="125"/>
      <c r="AK61" s="200"/>
      <c r="AL61" s="125"/>
      <c r="AM61" s="200"/>
      <c r="AN61" s="200"/>
      <c r="AO61" s="200"/>
      <c r="AP61" s="200"/>
      <c r="AQ61" s="200"/>
      <c r="AR61" s="187"/>
      <c r="AS61" s="200"/>
      <c r="AT61" s="187"/>
      <c r="AU61" s="177"/>
      <c r="AV61" s="187"/>
      <c r="AW61" s="200"/>
      <c r="AX61" s="187"/>
      <c r="AY61" s="200"/>
      <c r="AZ61" s="187"/>
      <c r="BA61" s="200"/>
      <c r="BB61" s="187"/>
      <c r="BC61" s="187"/>
      <c r="BD61" s="200"/>
      <c r="BE61" s="187"/>
      <c r="BF61" s="200"/>
      <c r="BG61" s="187"/>
      <c r="BH61" s="200"/>
      <c r="BI61" s="187"/>
      <c r="BJ61" s="200"/>
      <c r="BK61" s="22"/>
      <c r="BL61" s="28"/>
      <c r="BM61" s="125"/>
      <c r="BN61" s="125"/>
      <c r="BO61" s="28"/>
      <c r="BP61" s="161"/>
    </row>
    <row r="62" spans="1:68" s="29" customFormat="1" ht="15" customHeight="1">
      <c r="A62" s="70"/>
      <c r="B62" s="1"/>
      <c r="C62" s="1" t="s">
        <v>8</v>
      </c>
      <c r="D62" s="162" t="s">
        <v>103</v>
      </c>
      <c r="E62" s="64"/>
      <c r="F62" s="30"/>
      <c r="G62" s="22"/>
      <c r="H62" s="163"/>
      <c r="I62" s="43"/>
      <c r="J62" s="168"/>
      <c r="K62" s="275"/>
      <c r="L62" s="260"/>
      <c r="M62" s="260"/>
      <c r="N62" s="260"/>
      <c r="O62" s="254">
        <f>2500-2138.72</f>
        <v>361.2800000000002</v>
      </c>
      <c r="P62" s="26">
        <f t="shared" ref="P62:P67" si="89">+E62+K62+M62+L62+O62+N62</f>
        <v>361.2800000000002</v>
      </c>
      <c r="Q62" s="33">
        <f t="shared" si="81"/>
        <v>361.28</v>
      </c>
      <c r="R62" s="233">
        <f t="shared" ref="R62:R67" si="90">+P62-Q62</f>
        <v>0</v>
      </c>
      <c r="S62" s="20"/>
      <c r="T62" s="6"/>
      <c r="U62" s="109"/>
      <c r="V62" s="320">
        <f t="shared" si="84"/>
        <v>361.28</v>
      </c>
      <c r="W62" s="320">
        <f t="shared" si="85"/>
        <v>0</v>
      </c>
      <c r="X62" s="320">
        <f t="shared" si="86"/>
        <v>0</v>
      </c>
      <c r="Y62" s="27"/>
      <c r="Z62" s="22"/>
      <c r="AA62" s="177"/>
      <c r="AB62" s="187"/>
      <c r="AC62" s="307">
        <v>361.28</v>
      </c>
      <c r="AD62" s="324">
        <v>361.28</v>
      </c>
      <c r="AE62" s="177"/>
      <c r="AF62" s="125"/>
      <c r="AG62" s="177"/>
      <c r="AH62" s="125"/>
      <c r="AI62" s="200"/>
      <c r="AJ62" s="125"/>
      <c r="AK62" s="200"/>
      <c r="AL62" s="125"/>
      <c r="AM62" s="200"/>
      <c r="AN62" s="200"/>
      <c r="AO62" s="200"/>
      <c r="AP62" s="200"/>
      <c r="AQ62" s="200"/>
      <c r="AR62" s="187"/>
      <c r="AS62" s="200"/>
      <c r="AT62" s="187"/>
      <c r="AU62" s="177"/>
      <c r="AV62" s="187"/>
      <c r="AW62" s="200"/>
      <c r="AX62" s="187"/>
      <c r="AY62" s="200"/>
      <c r="AZ62" s="187"/>
      <c r="BA62" s="200"/>
      <c r="BB62" s="187"/>
      <c r="BC62" s="187"/>
      <c r="BD62" s="200"/>
      <c r="BE62" s="187"/>
      <c r="BF62" s="200"/>
      <c r="BG62" s="187"/>
      <c r="BH62" s="200"/>
      <c r="BI62" s="187"/>
      <c r="BJ62" s="200"/>
      <c r="BK62" s="22"/>
      <c r="BL62" s="28"/>
      <c r="BM62" s="125"/>
      <c r="BN62" s="125"/>
      <c r="BO62" s="28"/>
      <c r="BP62" s="161"/>
    </row>
    <row r="63" spans="1:68" s="29" customFormat="1" ht="15" customHeight="1">
      <c r="A63" s="70"/>
      <c r="B63" s="1"/>
      <c r="C63" s="1" t="s">
        <v>15</v>
      </c>
      <c r="D63" s="162"/>
      <c r="E63" s="64"/>
      <c r="F63" s="30"/>
      <c r="G63" s="22"/>
      <c r="H63" s="163"/>
      <c r="I63" s="43"/>
      <c r="J63" s="168"/>
      <c r="K63" s="275"/>
      <c r="L63" s="260"/>
      <c r="M63" s="260"/>
      <c r="N63" s="260"/>
      <c r="O63" s="254"/>
      <c r="P63" s="26">
        <f t="shared" si="89"/>
        <v>0</v>
      </c>
      <c r="Q63" s="33">
        <f t="shared" si="81"/>
        <v>0</v>
      </c>
      <c r="R63" s="233">
        <f t="shared" si="90"/>
        <v>0</v>
      </c>
      <c r="S63" s="20"/>
      <c r="T63" s="6"/>
      <c r="U63" s="109"/>
      <c r="V63" s="320">
        <f t="shared" si="84"/>
        <v>0</v>
      </c>
      <c r="W63" s="320">
        <f t="shared" si="85"/>
        <v>0</v>
      </c>
      <c r="X63" s="320">
        <f t="shared" si="86"/>
        <v>0</v>
      </c>
      <c r="Y63" s="27"/>
      <c r="Z63" s="22"/>
      <c r="AA63" s="177"/>
      <c r="AB63" s="187"/>
      <c r="AC63" s="177"/>
      <c r="AD63" s="125"/>
      <c r="AE63" s="177"/>
      <c r="AF63" s="125"/>
      <c r="AG63" s="177"/>
      <c r="AH63" s="125"/>
      <c r="AI63" s="200"/>
      <c r="AJ63" s="125"/>
      <c r="AK63" s="200"/>
      <c r="AL63" s="125"/>
      <c r="AM63" s="200"/>
      <c r="AN63" s="200"/>
      <c r="AO63" s="200"/>
      <c r="AP63" s="200"/>
      <c r="AQ63" s="200"/>
      <c r="AR63" s="187"/>
      <c r="AS63" s="200"/>
      <c r="AT63" s="187"/>
      <c r="AU63" s="177"/>
      <c r="AV63" s="187"/>
      <c r="AW63" s="200"/>
      <c r="AX63" s="187"/>
      <c r="AY63" s="200"/>
      <c r="AZ63" s="187"/>
      <c r="BA63" s="200"/>
      <c r="BB63" s="187"/>
      <c r="BC63" s="187"/>
      <c r="BD63" s="200"/>
      <c r="BE63" s="187"/>
      <c r="BF63" s="200"/>
      <c r="BG63" s="187"/>
      <c r="BH63" s="200"/>
      <c r="BI63" s="187"/>
      <c r="BJ63" s="200"/>
      <c r="BK63" s="22"/>
      <c r="BL63" s="28"/>
      <c r="BM63" s="125"/>
      <c r="BN63" s="125"/>
      <c r="BO63" s="28"/>
      <c r="BP63" s="161"/>
    </row>
    <row r="64" spans="1:68" s="29" customFormat="1" ht="15" customHeight="1">
      <c r="A64" s="70"/>
      <c r="B64" s="1"/>
      <c r="C64" s="1" t="s">
        <v>14</v>
      </c>
      <c r="D64" s="162" t="s">
        <v>131</v>
      </c>
      <c r="E64" s="64"/>
      <c r="F64" s="30"/>
      <c r="G64" s="22"/>
      <c r="H64" s="163"/>
      <c r="I64" s="43"/>
      <c r="J64" s="168"/>
      <c r="K64" s="275"/>
      <c r="L64" s="260"/>
      <c r="M64" s="260"/>
      <c r="N64" s="260">
        <v>4000</v>
      </c>
      <c r="O64" s="254"/>
      <c r="P64" s="26">
        <f t="shared" si="89"/>
        <v>4000</v>
      </c>
      <c r="Q64" s="33">
        <f t="shared" si="81"/>
        <v>0</v>
      </c>
      <c r="R64" s="233">
        <f t="shared" si="90"/>
        <v>4000</v>
      </c>
      <c r="S64" s="20"/>
      <c r="T64" s="6"/>
      <c r="U64" s="109"/>
      <c r="V64" s="320">
        <f t="shared" si="84"/>
        <v>0</v>
      </c>
      <c r="W64" s="320">
        <f t="shared" si="85"/>
        <v>0</v>
      </c>
      <c r="X64" s="320">
        <f t="shared" si="86"/>
        <v>4000</v>
      </c>
      <c r="Y64" s="27"/>
      <c r="Z64" s="22"/>
      <c r="AA64" s="177"/>
      <c r="AB64" s="187"/>
      <c r="AC64" s="177"/>
      <c r="AD64" s="125"/>
      <c r="AE64" s="177"/>
      <c r="AF64" s="125"/>
      <c r="AG64" s="177"/>
      <c r="AH64" s="125"/>
      <c r="AI64" s="200"/>
      <c r="AJ64" s="125"/>
      <c r="AK64" s="200"/>
      <c r="AL64" s="125"/>
      <c r="AM64" s="200"/>
      <c r="AN64" s="200"/>
      <c r="AO64" s="200"/>
      <c r="AP64" s="200"/>
      <c r="AQ64" s="200"/>
      <c r="AR64" s="187"/>
      <c r="AS64" s="200"/>
      <c r="AT64" s="187"/>
      <c r="AU64" s="177"/>
      <c r="AV64" s="187"/>
      <c r="AW64" s="200"/>
      <c r="AX64" s="187"/>
      <c r="AY64" s="200"/>
      <c r="AZ64" s="187"/>
      <c r="BA64" s="308"/>
      <c r="BB64" s="309"/>
      <c r="BC64" s="309"/>
      <c r="BD64" s="308"/>
      <c r="BE64" s="187"/>
      <c r="BF64" s="200"/>
      <c r="BG64" s="187"/>
      <c r="BH64" s="200"/>
      <c r="BI64" s="187"/>
      <c r="BJ64" s="200"/>
      <c r="BK64" s="22"/>
      <c r="BL64" s="28"/>
      <c r="BM64" s="125"/>
      <c r="BN64" s="125"/>
      <c r="BO64" s="28"/>
      <c r="BP64" s="161"/>
    </row>
    <row r="65" spans="1:68" s="29" customFormat="1" ht="15" customHeight="1">
      <c r="A65" s="70"/>
      <c r="B65" s="1"/>
      <c r="C65" s="1" t="s">
        <v>18</v>
      </c>
      <c r="D65" s="162"/>
      <c r="E65" s="64"/>
      <c r="F65" s="30"/>
      <c r="G65" s="22"/>
      <c r="H65" s="163"/>
      <c r="I65" s="43"/>
      <c r="J65" s="168"/>
      <c r="K65" s="275"/>
      <c r="L65" s="260"/>
      <c r="M65" s="260"/>
      <c r="N65" s="260"/>
      <c r="O65" s="254"/>
      <c r="P65" s="26">
        <f t="shared" si="89"/>
        <v>0</v>
      </c>
      <c r="Q65" s="33">
        <f t="shared" si="81"/>
        <v>0</v>
      </c>
      <c r="R65" s="233">
        <f t="shared" si="90"/>
        <v>0</v>
      </c>
      <c r="S65" s="20"/>
      <c r="T65" s="6"/>
      <c r="U65" s="109"/>
      <c r="V65" s="320">
        <f t="shared" si="84"/>
        <v>0</v>
      </c>
      <c r="W65" s="320">
        <f t="shared" si="85"/>
        <v>0</v>
      </c>
      <c r="X65" s="320">
        <f t="shared" si="86"/>
        <v>0</v>
      </c>
      <c r="Y65" s="27"/>
      <c r="Z65" s="22"/>
      <c r="AA65" s="177"/>
      <c r="AB65" s="187"/>
      <c r="AC65" s="177"/>
      <c r="AD65" s="125"/>
      <c r="AE65" s="177"/>
      <c r="AF65" s="125"/>
      <c r="AG65" s="177"/>
      <c r="AH65" s="125"/>
      <c r="AI65" s="200"/>
      <c r="AJ65" s="125"/>
      <c r="AK65" s="200"/>
      <c r="AL65" s="125"/>
      <c r="AM65" s="200"/>
      <c r="AN65" s="200"/>
      <c r="AO65" s="200"/>
      <c r="AP65" s="200"/>
      <c r="AQ65" s="200"/>
      <c r="AR65" s="187"/>
      <c r="AS65" s="200"/>
      <c r="AT65" s="187"/>
      <c r="AU65" s="177"/>
      <c r="AV65" s="187"/>
      <c r="AW65" s="200"/>
      <c r="AX65" s="187"/>
      <c r="AY65" s="200"/>
      <c r="AZ65" s="187"/>
      <c r="BA65" s="200"/>
      <c r="BB65" s="187"/>
      <c r="BC65" s="187"/>
      <c r="BD65" s="200"/>
      <c r="BE65" s="187"/>
      <c r="BF65" s="200"/>
      <c r="BG65" s="187"/>
      <c r="BH65" s="200"/>
      <c r="BI65" s="187"/>
      <c r="BJ65" s="200"/>
      <c r="BK65" s="22"/>
      <c r="BL65" s="28"/>
      <c r="BM65" s="125"/>
      <c r="BN65" s="125"/>
      <c r="BO65" s="28"/>
      <c r="BP65" s="161"/>
    </row>
    <row r="66" spans="1:68" s="29" customFormat="1" ht="15" customHeight="1">
      <c r="A66" s="70"/>
      <c r="B66" s="1"/>
      <c r="C66" s="1" t="s">
        <v>21</v>
      </c>
      <c r="D66" s="162"/>
      <c r="E66" s="64"/>
      <c r="F66" s="30"/>
      <c r="G66" s="22"/>
      <c r="H66" s="163"/>
      <c r="I66" s="43"/>
      <c r="J66" s="168"/>
      <c r="K66" s="275"/>
      <c r="L66" s="260"/>
      <c r="M66" s="260"/>
      <c r="N66" s="260"/>
      <c r="O66" s="254"/>
      <c r="P66" s="26">
        <f t="shared" si="89"/>
        <v>0</v>
      </c>
      <c r="Q66" s="33">
        <f t="shared" si="81"/>
        <v>0</v>
      </c>
      <c r="R66" s="233">
        <f t="shared" si="90"/>
        <v>0</v>
      </c>
      <c r="S66" s="20"/>
      <c r="T66" s="6"/>
      <c r="U66" s="109"/>
      <c r="V66" s="320">
        <f t="shared" si="84"/>
        <v>0</v>
      </c>
      <c r="W66" s="320">
        <f t="shared" si="85"/>
        <v>0</v>
      </c>
      <c r="X66" s="320">
        <f t="shared" si="86"/>
        <v>0</v>
      </c>
      <c r="Y66" s="27"/>
      <c r="Z66" s="22"/>
      <c r="AA66" s="177"/>
      <c r="AB66" s="187"/>
      <c r="AC66" s="177"/>
      <c r="AD66" s="125"/>
      <c r="AE66" s="177"/>
      <c r="AF66" s="125"/>
      <c r="AG66" s="177"/>
      <c r="AH66" s="125"/>
      <c r="AI66" s="200"/>
      <c r="AJ66" s="125"/>
      <c r="AK66" s="200"/>
      <c r="AL66" s="125"/>
      <c r="AM66" s="200"/>
      <c r="AN66" s="200"/>
      <c r="AO66" s="200"/>
      <c r="AP66" s="200"/>
      <c r="AQ66" s="200"/>
      <c r="AR66" s="187"/>
      <c r="AS66" s="200"/>
      <c r="AT66" s="187"/>
      <c r="AU66" s="177"/>
      <c r="AV66" s="187"/>
      <c r="AW66" s="200"/>
      <c r="AX66" s="187"/>
      <c r="AY66" s="200"/>
      <c r="AZ66" s="187"/>
      <c r="BA66" s="200"/>
      <c r="BB66" s="187"/>
      <c r="BC66" s="187"/>
      <c r="BD66" s="200"/>
      <c r="BE66" s="187"/>
      <c r="BF66" s="200"/>
      <c r="BG66" s="187"/>
      <c r="BH66" s="200"/>
      <c r="BI66" s="187"/>
      <c r="BJ66" s="200"/>
      <c r="BK66" s="22"/>
      <c r="BL66" s="28"/>
      <c r="BM66" s="125"/>
      <c r="BN66" s="125"/>
      <c r="BO66" s="28"/>
      <c r="BP66" s="161"/>
    </row>
    <row r="67" spans="1:68" s="29" customFormat="1" ht="15" customHeight="1">
      <c r="A67" s="70"/>
      <c r="B67" s="1"/>
      <c r="C67" s="1" t="s">
        <v>118</v>
      </c>
      <c r="D67" s="162"/>
      <c r="E67" s="64"/>
      <c r="F67" s="30"/>
      <c r="G67" s="22"/>
      <c r="H67" s="163"/>
      <c r="I67" s="43"/>
      <c r="J67" s="168"/>
      <c r="K67" s="275"/>
      <c r="L67" s="260"/>
      <c r="M67" s="260"/>
      <c r="N67" s="260"/>
      <c r="O67" s="254"/>
      <c r="P67" s="26">
        <f t="shared" si="89"/>
        <v>0</v>
      </c>
      <c r="Q67" s="33">
        <f t="shared" si="81"/>
        <v>0</v>
      </c>
      <c r="R67" s="233">
        <f t="shared" si="90"/>
        <v>0</v>
      </c>
      <c r="S67" s="20"/>
      <c r="T67" s="6"/>
      <c r="U67" s="109"/>
      <c r="V67" s="320">
        <f t="shared" si="84"/>
        <v>0</v>
      </c>
      <c r="W67" s="320">
        <f t="shared" si="85"/>
        <v>0</v>
      </c>
      <c r="X67" s="320">
        <f t="shared" si="86"/>
        <v>0</v>
      </c>
      <c r="Y67" s="27"/>
      <c r="Z67" s="22"/>
      <c r="AA67" s="177"/>
      <c r="AB67" s="187"/>
      <c r="AC67" s="177"/>
      <c r="AD67" s="125"/>
      <c r="AE67" s="177"/>
      <c r="AF67" s="125"/>
      <c r="AG67" s="177"/>
      <c r="AH67" s="125"/>
      <c r="AI67" s="200"/>
      <c r="AJ67" s="125"/>
      <c r="AK67" s="200"/>
      <c r="AL67" s="125"/>
      <c r="AM67" s="200"/>
      <c r="AN67" s="200"/>
      <c r="AO67" s="200"/>
      <c r="AP67" s="200"/>
      <c r="AQ67" s="200"/>
      <c r="AR67" s="187"/>
      <c r="AS67" s="200"/>
      <c r="AT67" s="187"/>
      <c r="AU67" s="177"/>
      <c r="AV67" s="187"/>
      <c r="AW67" s="200"/>
      <c r="AX67" s="187"/>
      <c r="AY67" s="200"/>
      <c r="AZ67" s="187"/>
      <c r="BA67" s="200"/>
      <c r="BB67" s="187"/>
      <c r="BC67" s="187"/>
      <c r="BD67" s="200"/>
      <c r="BE67" s="187"/>
      <c r="BF67" s="200"/>
      <c r="BG67" s="187"/>
      <c r="BH67" s="200"/>
      <c r="BI67" s="187"/>
      <c r="BJ67" s="200"/>
      <c r="BK67" s="22"/>
      <c r="BL67" s="28"/>
      <c r="BM67" s="125"/>
      <c r="BN67" s="125"/>
      <c r="BO67" s="28"/>
      <c r="BP67" s="161"/>
    </row>
    <row r="68" spans="1:68" s="29" customFormat="1" ht="15" customHeight="1">
      <c r="A68" s="70"/>
      <c r="B68" s="1"/>
      <c r="C68" s="1" t="s">
        <v>57</v>
      </c>
      <c r="D68" s="162"/>
      <c r="E68" s="64"/>
      <c r="F68" s="30"/>
      <c r="G68" s="22"/>
      <c r="H68" s="163"/>
      <c r="I68" s="43"/>
      <c r="J68" s="168"/>
      <c r="K68" s="275"/>
      <c r="L68" s="260"/>
      <c r="M68" s="260"/>
      <c r="N68" s="260"/>
      <c r="O68" s="254"/>
      <c r="P68" s="26">
        <f t="shared" si="87"/>
        <v>0</v>
      </c>
      <c r="Q68" s="33">
        <f t="shared" si="81"/>
        <v>0</v>
      </c>
      <c r="R68" s="233">
        <f t="shared" si="88"/>
        <v>0</v>
      </c>
      <c r="S68" s="20"/>
      <c r="T68" s="6"/>
      <c r="U68" s="109"/>
      <c r="V68" s="320">
        <f t="shared" si="84"/>
        <v>0</v>
      </c>
      <c r="W68" s="320">
        <f t="shared" si="85"/>
        <v>0</v>
      </c>
      <c r="X68" s="320">
        <f t="shared" si="86"/>
        <v>0</v>
      </c>
      <c r="Y68" s="27"/>
      <c r="Z68" s="22"/>
      <c r="AA68" s="177"/>
      <c r="AB68" s="187"/>
      <c r="AC68" s="177"/>
      <c r="AD68" s="125"/>
      <c r="AE68" s="177"/>
      <c r="AF68" s="125"/>
      <c r="AG68" s="177"/>
      <c r="AH68" s="125"/>
      <c r="AI68" s="200"/>
      <c r="AJ68" s="125"/>
      <c r="AK68" s="200"/>
      <c r="AL68" s="125"/>
      <c r="AM68" s="200"/>
      <c r="AN68" s="200"/>
      <c r="AO68" s="200"/>
      <c r="AP68" s="200"/>
      <c r="AQ68" s="200"/>
      <c r="AR68" s="187"/>
      <c r="AS68" s="200"/>
      <c r="AT68" s="187"/>
      <c r="AU68" s="177"/>
      <c r="AV68" s="187"/>
      <c r="AW68" s="200"/>
      <c r="AX68" s="187"/>
      <c r="AY68" s="200"/>
      <c r="AZ68" s="187"/>
      <c r="BA68" s="200"/>
      <c r="BB68" s="187"/>
      <c r="BC68" s="187"/>
      <c r="BD68" s="200"/>
      <c r="BE68" s="187"/>
      <c r="BF68" s="200"/>
      <c r="BG68" s="187"/>
      <c r="BH68" s="200"/>
      <c r="BI68" s="187"/>
      <c r="BJ68" s="200"/>
      <c r="BK68" s="22"/>
      <c r="BL68" s="28"/>
      <c r="BM68" s="125"/>
      <c r="BN68" s="125"/>
      <c r="BO68" s="28"/>
      <c r="BP68" s="161"/>
    </row>
    <row r="69" spans="1:68" ht="15" customHeight="1">
      <c r="A69" s="71"/>
      <c r="B69" s="1"/>
      <c r="C69" s="1" t="s">
        <v>50</v>
      </c>
      <c r="D69" s="162"/>
      <c r="E69" s="61"/>
      <c r="F69" s="23"/>
      <c r="G69" s="24"/>
      <c r="H69" s="24"/>
      <c r="I69" s="35"/>
      <c r="J69" s="35"/>
      <c r="K69" s="184"/>
      <c r="L69" s="213"/>
      <c r="M69" s="213"/>
      <c r="N69" s="213"/>
      <c r="O69" s="105"/>
      <c r="P69" s="26">
        <f t="shared" si="80"/>
        <v>0</v>
      </c>
      <c r="Q69" s="33">
        <f t="shared" si="81"/>
        <v>0</v>
      </c>
      <c r="R69" s="233">
        <f t="shared" si="70"/>
        <v>0</v>
      </c>
      <c r="S69" s="20" t="e">
        <f>+Z69+AB69+AD69+AF69+AH69+AJ69+AL69+AR69+AT69+AV69+AX69+AZ69+BB69+#REF!+#REF!+#REF!+BC69+BE69+BG69+BI69+BK69</f>
        <v>#REF!</v>
      </c>
      <c r="T69" s="6" t="e">
        <f t="shared" si="82"/>
        <v>#REF!</v>
      </c>
      <c r="U69" s="109" t="e">
        <f t="shared" si="83"/>
        <v>#REF!</v>
      </c>
      <c r="V69" s="320">
        <f t="shared" si="84"/>
        <v>0</v>
      </c>
      <c r="W69" s="320">
        <f t="shared" si="85"/>
        <v>0</v>
      </c>
      <c r="X69" s="320">
        <f t="shared" si="86"/>
        <v>0</v>
      </c>
      <c r="Y69" s="33"/>
      <c r="Z69" s="25"/>
      <c r="AA69" s="182"/>
      <c r="AB69" s="183"/>
      <c r="AC69" s="182"/>
      <c r="AD69" s="183"/>
      <c r="AE69" s="182"/>
      <c r="AF69" s="183"/>
      <c r="AG69" s="182"/>
      <c r="AH69" s="183"/>
      <c r="AI69" s="198"/>
      <c r="AJ69" s="124"/>
      <c r="AK69" s="198"/>
      <c r="AL69" s="124"/>
      <c r="AM69" s="198"/>
      <c r="AN69" s="198"/>
      <c r="AO69" s="198"/>
      <c r="AP69" s="198"/>
      <c r="AQ69" s="198"/>
      <c r="AR69" s="183"/>
      <c r="AS69" s="198"/>
      <c r="AT69" s="183"/>
      <c r="AU69" s="182"/>
      <c r="AV69" s="183"/>
      <c r="AW69" s="198"/>
      <c r="AX69" s="183"/>
      <c r="AY69" s="198"/>
      <c r="AZ69" s="183"/>
      <c r="BA69" s="198"/>
      <c r="BB69" s="183"/>
      <c r="BC69" s="183"/>
      <c r="BD69" s="198"/>
      <c r="BE69" s="183"/>
      <c r="BF69" s="198"/>
      <c r="BG69" s="183"/>
      <c r="BH69" s="198"/>
      <c r="BI69" s="183"/>
      <c r="BJ69" s="198"/>
      <c r="BK69" s="25"/>
      <c r="BL69" s="26"/>
      <c r="BM69" s="124"/>
      <c r="BN69" s="124"/>
      <c r="BO69" s="26"/>
      <c r="BP69" s="161">
        <f t="shared" ref="BP69:BP88" si="91">+Z69+AD69+AF69+AB69+AH69+AJ69+AL69+AR69+AT69+AV69+AX69+AZ69+BB69+BC69+BE69+BG69+BI69+BK69</f>
        <v>0</v>
      </c>
    </row>
    <row r="70" spans="1:68" s="29" customFormat="1" ht="15" customHeight="1">
      <c r="A70" s="70"/>
      <c r="B70" s="1" t="s">
        <v>15</v>
      </c>
      <c r="C70" s="1"/>
      <c r="D70" s="51" t="s">
        <v>60</v>
      </c>
      <c r="E70" s="64">
        <f t="shared" ref="E70:BO70" si="92">SUM(E71:E71)</f>
        <v>0</v>
      </c>
      <c r="F70" s="64">
        <f t="shared" si="92"/>
        <v>0</v>
      </c>
      <c r="G70" s="64">
        <f t="shared" si="92"/>
        <v>0</v>
      </c>
      <c r="H70" s="64">
        <f t="shared" si="92"/>
        <v>0</v>
      </c>
      <c r="I70" s="64">
        <f t="shared" si="92"/>
        <v>0</v>
      </c>
      <c r="J70" s="64">
        <f t="shared" si="92"/>
        <v>0</v>
      </c>
      <c r="K70" s="240">
        <f t="shared" si="92"/>
        <v>0</v>
      </c>
      <c r="L70" s="126">
        <f t="shared" si="92"/>
        <v>0</v>
      </c>
      <c r="M70" s="126">
        <f t="shared" si="92"/>
        <v>0</v>
      </c>
      <c r="N70" s="126">
        <f t="shared" si="92"/>
        <v>0</v>
      </c>
      <c r="O70" s="122">
        <f t="shared" si="92"/>
        <v>0</v>
      </c>
      <c r="P70" s="28">
        <f t="shared" si="92"/>
        <v>0</v>
      </c>
      <c r="Q70" s="28">
        <f t="shared" si="92"/>
        <v>0</v>
      </c>
      <c r="R70" s="28">
        <f t="shared" si="92"/>
        <v>0</v>
      </c>
      <c r="S70" s="28" t="e">
        <f t="shared" si="92"/>
        <v>#REF!</v>
      </c>
      <c r="T70" s="28" t="e">
        <f t="shared" si="92"/>
        <v>#REF!</v>
      </c>
      <c r="U70" s="28" t="e">
        <f t="shared" si="92"/>
        <v>#REF!</v>
      </c>
      <c r="V70" s="28">
        <f t="shared" si="92"/>
        <v>0</v>
      </c>
      <c r="W70" s="28">
        <f t="shared" si="92"/>
        <v>0</v>
      </c>
      <c r="X70" s="28">
        <f t="shared" si="92"/>
        <v>0</v>
      </c>
      <c r="Y70" s="28">
        <f t="shared" si="92"/>
        <v>0</v>
      </c>
      <c r="Z70" s="28">
        <f t="shared" si="92"/>
        <v>0</v>
      </c>
      <c r="AA70" s="28">
        <f t="shared" si="92"/>
        <v>0</v>
      </c>
      <c r="AB70" s="28">
        <f t="shared" si="92"/>
        <v>0</v>
      </c>
      <c r="AC70" s="28">
        <f t="shared" si="92"/>
        <v>0</v>
      </c>
      <c r="AD70" s="28">
        <f t="shared" si="92"/>
        <v>0</v>
      </c>
      <c r="AE70" s="28">
        <f t="shared" si="92"/>
        <v>0</v>
      </c>
      <c r="AF70" s="28">
        <f t="shared" si="92"/>
        <v>0</v>
      </c>
      <c r="AG70" s="28">
        <f t="shared" si="92"/>
        <v>0</v>
      </c>
      <c r="AH70" s="28">
        <f t="shared" si="92"/>
        <v>0</v>
      </c>
      <c r="AI70" s="28">
        <f t="shared" si="92"/>
        <v>0</v>
      </c>
      <c r="AJ70" s="28">
        <f t="shared" si="92"/>
        <v>0</v>
      </c>
      <c r="AK70" s="28">
        <f t="shared" si="92"/>
        <v>0</v>
      </c>
      <c r="AL70" s="28">
        <f t="shared" si="92"/>
        <v>0</v>
      </c>
      <c r="AM70" s="28">
        <f t="shared" si="92"/>
        <v>0</v>
      </c>
      <c r="AN70" s="28">
        <f t="shared" si="92"/>
        <v>0</v>
      </c>
      <c r="AO70" s="28">
        <f t="shared" si="92"/>
        <v>0</v>
      </c>
      <c r="AP70" s="28">
        <f t="shared" si="92"/>
        <v>0</v>
      </c>
      <c r="AQ70" s="28">
        <f t="shared" si="92"/>
        <v>0</v>
      </c>
      <c r="AR70" s="28">
        <f t="shared" si="92"/>
        <v>0</v>
      </c>
      <c r="AS70" s="28">
        <f t="shared" si="92"/>
        <v>0</v>
      </c>
      <c r="AT70" s="28">
        <f t="shared" si="92"/>
        <v>0</v>
      </c>
      <c r="AU70" s="28">
        <f t="shared" si="92"/>
        <v>0</v>
      </c>
      <c r="AV70" s="28">
        <f t="shared" si="92"/>
        <v>0</v>
      </c>
      <c r="AW70" s="28">
        <f t="shared" si="92"/>
        <v>0</v>
      </c>
      <c r="AX70" s="28">
        <f t="shared" si="92"/>
        <v>0</v>
      </c>
      <c r="AY70" s="28">
        <f t="shared" si="92"/>
        <v>0</v>
      </c>
      <c r="AZ70" s="28">
        <f t="shared" si="92"/>
        <v>0</v>
      </c>
      <c r="BA70" s="28">
        <f t="shared" si="92"/>
        <v>0</v>
      </c>
      <c r="BB70" s="28">
        <f t="shared" si="92"/>
        <v>0</v>
      </c>
      <c r="BC70" s="28">
        <f t="shared" si="92"/>
        <v>0</v>
      </c>
      <c r="BD70" s="28">
        <f t="shared" si="92"/>
        <v>0</v>
      </c>
      <c r="BE70" s="28">
        <f t="shared" si="92"/>
        <v>0</v>
      </c>
      <c r="BF70" s="28">
        <f t="shared" si="92"/>
        <v>0</v>
      </c>
      <c r="BG70" s="28">
        <f t="shared" si="92"/>
        <v>0</v>
      </c>
      <c r="BH70" s="28">
        <f t="shared" si="92"/>
        <v>0</v>
      </c>
      <c r="BI70" s="28">
        <f t="shared" si="92"/>
        <v>0</v>
      </c>
      <c r="BJ70" s="28">
        <f t="shared" si="92"/>
        <v>0</v>
      </c>
      <c r="BK70" s="28">
        <f t="shared" si="92"/>
        <v>0</v>
      </c>
      <c r="BL70" s="28">
        <f t="shared" si="92"/>
        <v>0</v>
      </c>
      <c r="BM70" s="28">
        <f t="shared" si="92"/>
        <v>0</v>
      </c>
      <c r="BN70" s="28">
        <f t="shared" si="92"/>
        <v>0</v>
      </c>
      <c r="BO70" s="28">
        <f t="shared" si="92"/>
        <v>0</v>
      </c>
      <c r="BP70" s="161">
        <f t="shared" si="91"/>
        <v>0</v>
      </c>
    </row>
    <row r="71" spans="1:68" ht="15" customHeight="1">
      <c r="A71" s="71"/>
      <c r="B71" s="1"/>
      <c r="C71" s="1"/>
      <c r="D71" s="53"/>
      <c r="E71" s="61"/>
      <c r="F71" s="32"/>
      <c r="G71" s="25"/>
      <c r="H71" s="25"/>
      <c r="I71" s="35"/>
      <c r="J71" s="35"/>
      <c r="K71" s="184"/>
      <c r="L71" s="213"/>
      <c r="M71" s="213"/>
      <c r="N71" s="213"/>
      <c r="O71" s="105"/>
      <c r="P71" s="26">
        <f>+E71+K71+M71+L71+O71+N71</f>
        <v>0</v>
      </c>
      <c r="Q71" s="33">
        <f>+Y71+AA71+AC71+AE71+AG71+AI71+AK71++AM71+AO71+AQ71+AS71+AU71+AW71+AY71+BA71+BD71+BF71+BH71++BJ71+BL71+BN71+BO71</f>
        <v>0</v>
      </c>
      <c r="R71" s="233">
        <f t="shared" ref="R71" si="93">+P71-Q71</f>
        <v>0</v>
      </c>
      <c r="S71" s="20" t="e">
        <f>+Z71+AB71+AD71+AF71+AH71+AJ71+AL71+AR71+AT71+AV71+AX71+AZ71+BB71+#REF!+#REF!+#REF!+BC71+BE71+BG71+BI71+BK71</f>
        <v>#REF!</v>
      </c>
      <c r="T71" s="6" t="e">
        <f>+Q71-S71</f>
        <v>#REF!</v>
      </c>
      <c r="U71" s="109" t="e">
        <f>+T71+R71</f>
        <v>#REF!</v>
      </c>
      <c r="V71" s="320">
        <f>+Z71+AB71+AD71+AF71+AH71+AJ71+AL71+AN71+AP71+AR71+AT71+AV71+AX71+AZ71+BC71+BE71+BG71+BI71+BK71+BM71</f>
        <v>0</v>
      </c>
      <c r="W71" s="320">
        <f>+Q71-V71</f>
        <v>0</v>
      </c>
      <c r="X71" s="320">
        <f>+W71+R71</f>
        <v>0</v>
      </c>
      <c r="Y71" s="33"/>
      <c r="Z71" s="25"/>
      <c r="AA71" s="182"/>
      <c r="AB71" s="183"/>
      <c r="AC71" s="182"/>
      <c r="AD71" s="183"/>
      <c r="AE71" s="182"/>
      <c r="AF71" s="183"/>
      <c r="AG71" s="182"/>
      <c r="AH71" s="183"/>
      <c r="AI71" s="182"/>
      <c r="AJ71" s="124"/>
      <c r="AK71" s="182"/>
      <c r="AL71" s="124"/>
      <c r="AM71" s="182"/>
      <c r="AN71" s="182"/>
      <c r="AO71" s="182"/>
      <c r="AP71" s="182"/>
      <c r="AQ71" s="182"/>
      <c r="AR71" s="183"/>
      <c r="AS71" s="182"/>
      <c r="AT71" s="183"/>
      <c r="AU71" s="182"/>
      <c r="AV71" s="183"/>
      <c r="AW71" s="182"/>
      <c r="AX71" s="183"/>
      <c r="AY71" s="182"/>
      <c r="AZ71" s="183"/>
      <c r="BA71" s="182"/>
      <c r="BB71" s="183"/>
      <c r="BC71" s="183"/>
      <c r="BD71" s="182"/>
      <c r="BE71" s="183"/>
      <c r="BF71" s="182"/>
      <c r="BG71" s="183"/>
      <c r="BH71" s="182"/>
      <c r="BI71" s="183"/>
      <c r="BJ71" s="182"/>
      <c r="BK71" s="182"/>
      <c r="BL71" s="26"/>
      <c r="BM71" s="124"/>
      <c r="BN71" s="124"/>
      <c r="BO71" s="26"/>
      <c r="BP71" s="161">
        <f t="shared" si="91"/>
        <v>0</v>
      </c>
    </row>
    <row r="72" spans="1:68" s="29" customFormat="1" ht="15" customHeight="1">
      <c r="A72" s="70"/>
      <c r="B72" s="1" t="s">
        <v>14</v>
      </c>
      <c r="C72" s="1"/>
      <c r="D72" s="51" t="s">
        <v>48</v>
      </c>
      <c r="E72" s="64">
        <f t="shared" ref="E72:BO72" si="94">SUM(E73:E78)</f>
        <v>0</v>
      </c>
      <c r="F72" s="64">
        <f t="shared" si="94"/>
        <v>0</v>
      </c>
      <c r="G72" s="64">
        <f t="shared" si="94"/>
        <v>0</v>
      </c>
      <c r="H72" s="64">
        <f t="shared" si="94"/>
        <v>0</v>
      </c>
      <c r="I72" s="64">
        <f t="shared" si="94"/>
        <v>0</v>
      </c>
      <c r="J72" s="64">
        <f t="shared" si="94"/>
        <v>0</v>
      </c>
      <c r="K72" s="240">
        <f t="shared" si="94"/>
        <v>0</v>
      </c>
      <c r="L72" s="126">
        <f t="shared" si="94"/>
        <v>1089</v>
      </c>
      <c r="M72" s="126">
        <f t="shared" si="94"/>
        <v>0</v>
      </c>
      <c r="N72" s="126">
        <f t="shared" si="94"/>
        <v>0</v>
      </c>
      <c r="O72" s="122">
        <f t="shared" ref="O72" si="95">SUM(O73:O78)</f>
        <v>0</v>
      </c>
      <c r="P72" s="126">
        <f t="shared" si="94"/>
        <v>1089</v>
      </c>
      <c r="Q72" s="126">
        <f t="shared" si="94"/>
        <v>1089</v>
      </c>
      <c r="R72" s="126">
        <f t="shared" si="94"/>
        <v>0</v>
      </c>
      <c r="S72" s="126" t="e">
        <f t="shared" si="94"/>
        <v>#REF!</v>
      </c>
      <c r="T72" s="126" t="e">
        <f t="shared" si="94"/>
        <v>#REF!</v>
      </c>
      <c r="U72" s="126" t="e">
        <f t="shared" si="94"/>
        <v>#REF!</v>
      </c>
      <c r="V72" s="126">
        <f t="shared" si="94"/>
        <v>0</v>
      </c>
      <c r="W72" s="126">
        <f t="shared" si="94"/>
        <v>1089</v>
      </c>
      <c r="X72" s="126">
        <f t="shared" si="94"/>
        <v>1089</v>
      </c>
      <c r="Y72" s="126">
        <f t="shared" si="94"/>
        <v>0</v>
      </c>
      <c r="Z72" s="126">
        <f t="shared" si="94"/>
        <v>0</v>
      </c>
      <c r="AA72" s="126">
        <f t="shared" si="94"/>
        <v>0</v>
      </c>
      <c r="AB72" s="126">
        <f t="shared" si="94"/>
        <v>0</v>
      </c>
      <c r="AC72" s="126">
        <f t="shared" si="94"/>
        <v>1089</v>
      </c>
      <c r="AD72" s="126">
        <f t="shared" si="94"/>
        <v>0</v>
      </c>
      <c r="AE72" s="126">
        <f t="shared" si="94"/>
        <v>0</v>
      </c>
      <c r="AF72" s="126">
        <f t="shared" si="94"/>
        <v>0</v>
      </c>
      <c r="AG72" s="126">
        <f t="shared" si="94"/>
        <v>0</v>
      </c>
      <c r="AH72" s="126">
        <f t="shared" si="94"/>
        <v>0</v>
      </c>
      <c r="AI72" s="126">
        <f t="shared" si="94"/>
        <v>0</v>
      </c>
      <c r="AJ72" s="126">
        <f t="shared" si="94"/>
        <v>0</v>
      </c>
      <c r="AK72" s="126">
        <f t="shared" si="94"/>
        <v>0</v>
      </c>
      <c r="AL72" s="126">
        <f t="shared" si="94"/>
        <v>0</v>
      </c>
      <c r="AM72" s="126">
        <f t="shared" si="94"/>
        <v>0</v>
      </c>
      <c r="AN72" s="126">
        <f t="shared" si="94"/>
        <v>0</v>
      </c>
      <c r="AO72" s="126">
        <f t="shared" si="94"/>
        <v>0</v>
      </c>
      <c r="AP72" s="126">
        <f t="shared" si="94"/>
        <v>0</v>
      </c>
      <c r="AQ72" s="126">
        <f t="shared" si="94"/>
        <v>0</v>
      </c>
      <c r="AR72" s="126">
        <f t="shared" si="94"/>
        <v>0</v>
      </c>
      <c r="AS72" s="126">
        <f t="shared" si="94"/>
        <v>0</v>
      </c>
      <c r="AT72" s="126">
        <f t="shared" si="94"/>
        <v>0</v>
      </c>
      <c r="AU72" s="126">
        <f t="shared" si="94"/>
        <v>0</v>
      </c>
      <c r="AV72" s="126">
        <f t="shared" si="94"/>
        <v>0</v>
      </c>
      <c r="AW72" s="126">
        <f t="shared" si="94"/>
        <v>0</v>
      </c>
      <c r="AX72" s="126">
        <f t="shared" si="94"/>
        <v>0</v>
      </c>
      <c r="AY72" s="126">
        <f t="shared" si="94"/>
        <v>0</v>
      </c>
      <c r="AZ72" s="126">
        <f t="shared" si="94"/>
        <v>0</v>
      </c>
      <c r="BA72" s="126">
        <f t="shared" si="94"/>
        <v>0</v>
      </c>
      <c r="BB72" s="126">
        <f t="shared" si="94"/>
        <v>0</v>
      </c>
      <c r="BC72" s="126">
        <f t="shared" si="94"/>
        <v>0</v>
      </c>
      <c r="BD72" s="126">
        <f t="shared" si="94"/>
        <v>0</v>
      </c>
      <c r="BE72" s="126">
        <f t="shared" si="94"/>
        <v>0</v>
      </c>
      <c r="BF72" s="126">
        <f t="shared" si="94"/>
        <v>0</v>
      </c>
      <c r="BG72" s="126">
        <f t="shared" si="94"/>
        <v>0</v>
      </c>
      <c r="BH72" s="126">
        <f t="shared" si="94"/>
        <v>0</v>
      </c>
      <c r="BI72" s="126">
        <f t="shared" si="94"/>
        <v>0</v>
      </c>
      <c r="BJ72" s="126">
        <f t="shared" si="94"/>
        <v>0</v>
      </c>
      <c r="BK72" s="126">
        <f t="shared" si="94"/>
        <v>0</v>
      </c>
      <c r="BL72" s="126">
        <f t="shared" si="94"/>
        <v>0</v>
      </c>
      <c r="BM72" s="126">
        <f t="shared" si="94"/>
        <v>0</v>
      </c>
      <c r="BN72" s="126">
        <f t="shared" si="94"/>
        <v>0</v>
      </c>
      <c r="BO72" s="126">
        <f t="shared" si="94"/>
        <v>0</v>
      </c>
      <c r="BP72" s="161">
        <f t="shared" si="91"/>
        <v>0</v>
      </c>
    </row>
    <row r="73" spans="1:68" ht="15" customHeight="1">
      <c r="A73" s="71"/>
      <c r="B73" s="1"/>
      <c r="C73" s="1" t="s">
        <v>0</v>
      </c>
      <c r="D73" s="49" t="s">
        <v>123</v>
      </c>
      <c r="E73" s="62"/>
      <c r="F73" s="23"/>
      <c r="G73" s="24"/>
      <c r="H73" s="35"/>
      <c r="I73" s="35"/>
      <c r="J73" s="35"/>
      <c r="K73" s="184"/>
      <c r="L73" s="213">
        <v>1089</v>
      </c>
      <c r="M73" s="213"/>
      <c r="N73" s="213"/>
      <c r="O73" s="105"/>
      <c r="P73" s="26">
        <f t="shared" ref="P73:P78" si="96">+E73+K73+M73+L73+O73+N73</f>
        <v>1089</v>
      </c>
      <c r="Q73" s="33">
        <f t="shared" ref="Q73" si="97">+Y73+AA73+AC73+AE73+AG73+AI73+AK73+AQ73+AS73+AU73+AW73+AY73+BA73+BD73+BF73+BH73+BJ73+BN73+BO73+AM73+AO73</f>
        <v>1089</v>
      </c>
      <c r="R73" s="233">
        <f t="shared" ref="R73:R78" si="98">+P73-Q73</f>
        <v>0</v>
      </c>
      <c r="S73" s="20" t="e">
        <f>+Z73+AB73+AD73+AF73+AH73+AJ73+AL73+AR73+AT73+AV73+AX73+AZ73+BB73+#REF!+#REF!+#REF!+BC73+BE73+BG73+BI73+BK73</f>
        <v>#REF!</v>
      </c>
      <c r="T73" s="6" t="e">
        <f t="shared" ref="T73:T78" si="99">+Q73-S73</f>
        <v>#REF!</v>
      </c>
      <c r="U73" s="109" t="e">
        <f t="shared" ref="U73:U78" si="100">+T73+R73</f>
        <v>#REF!</v>
      </c>
      <c r="V73" s="320">
        <f t="shared" ref="V73:V78" si="101">+Z73+AB73+AD73+AF73+AH73+AJ73+AL73+AN73+AP73+AR73+AT73+AV73+AX73+AZ73+BC73+BE73+BG73+BI73+BK73+BM73</f>
        <v>0</v>
      </c>
      <c r="W73" s="320">
        <f t="shared" ref="W73:W78" si="102">+Q73-V73</f>
        <v>1089</v>
      </c>
      <c r="X73" s="320">
        <f t="shared" ref="X73:X78" si="103">+W73+R73</f>
        <v>1089</v>
      </c>
      <c r="Y73" s="33"/>
      <c r="Z73" s="25"/>
      <c r="AA73" s="198"/>
      <c r="AB73" s="183"/>
      <c r="AC73" s="271">
        <v>1089</v>
      </c>
      <c r="AD73" s="183"/>
      <c r="AE73" s="182"/>
      <c r="AF73" s="183"/>
      <c r="AG73" s="182"/>
      <c r="AH73" s="183"/>
      <c r="AI73" s="198"/>
      <c r="AJ73" s="124"/>
      <c r="AK73" s="198"/>
      <c r="AL73" s="124"/>
      <c r="AM73" s="198"/>
      <c r="AN73" s="198"/>
      <c r="AO73" s="198"/>
      <c r="AP73" s="198"/>
      <c r="AQ73" s="198"/>
      <c r="AR73" s="183"/>
      <c r="AS73" s="198"/>
      <c r="AT73" s="183"/>
      <c r="AU73" s="198"/>
      <c r="AV73" s="183"/>
      <c r="AW73" s="198"/>
      <c r="AX73" s="183"/>
      <c r="AY73" s="198"/>
      <c r="AZ73" s="183"/>
      <c r="BA73" s="198"/>
      <c r="BB73" s="183"/>
      <c r="BC73" s="183"/>
      <c r="BD73" s="198"/>
      <c r="BE73" s="183"/>
      <c r="BF73" s="198"/>
      <c r="BG73" s="183"/>
      <c r="BH73" s="198"/>
      <c r="BI73" s="183"/>
      <c r="BJ73" s="198"/>
      <c r="BK73" s="25"/>
      <c r="BL73" s="26"/>
      <c r="BM73" s="124"/>
      <c r="BN73" s="124"/>
      <c r="BO73" s="26"/>
      <c r="BP73" s="161">
        <f t="shared" si="91"/>
        <v>0</v>
      </c>
    </row>
    <row r="74" spans="1:68" ht="15.75" customHeight="1">
      <c r="A74" s="71"/>
      <c r="B74" s="1"/>
      <c r="C74" s="1"/>
      <c r="D74" s="49"/>
      <c r="E74" s="62"/>
      <c r="F74" s="23"/>
      <c r="G74" s="24"/>
      <c r="H74" s="24"/>
      <c r="I74" s="35"/>
      <c r="J74" s="35"/>
      <c r="K74" s="184"/>
      <c r="L74" s="213"/>
      <c r="M74" s="213"/>
      <c r="N74" s="213"/>
      <c r="O74" s="105"/>
      <c r="P74" s="26">
        <f t="shared" si="96"/>
        <v>0</v>
      </c>
      <c r="Q74" s="33">
        <f t="shared" ref="Q74:Q78" si="104">+Y74+AA74+AC74+AE74+AG74+AI74+AK74++AM74+AO74+AQ74+AS74+AU74+AW74+AY74+BA74+BD74+BF74+BH74++BJ74+BL74+BN74+BO74</f>
        <v>0</v>
      </c>
      <c r="R74" s="233">
        <f t="shared" si="98"/>
        <v>0</v>
      </c>
      <c r="S74" s="20" t="e">
        <f>+Z74+AB74+AD74+AF74+AH74+AJ74+AL74+AR74+AT74+AV74+AX74+AZ74+BB74+#REF!+#REF!+#REF!+BC74+BE74+BG74+BI74+BK74</f>
        <v>#REF!</v>
      </c>
      <c r="T74" s="6" t="e">
        <f t="shared" si="99"/>
        <v>#REF!</v>
      </c>
      <c r="U74" s="94" t="e">
        <f t="shared" si="100"/>
        <v>#REF!</v>
      </c>
      <c r="V74" s="320">
        <f t="shared" si="101"/>
        <v>0</v>
      </c>
      <c r="W74" s="320">
        <f t="shared" si="102"/>
        <v>0</v>
      </c>
      <c r="X74" s="320">
        <f t="shared" si="103"/>
        <v>0</v>
      </c>
      <c r="Y74" s="33"/>
      <c r="Z74" s="25"/>
      <c r="AA74" s="182"/>
      <c r="AB74" s="183"/>
      <c r="AC74" s="182"/>
      <c r="AD74" s="183"/>
      <c r="AE74" s="182"/>
      <c r="AF74" s="183"/>
      <c r="AG74" s="182"/>
      <c r="AH74" s="183"/>
      <c r="AI74" s="198"/>
      <c r="AJ74" s="124"/>
      <c r="AK74" s="198"/>
      <c r="AL74" s="124"/>
      <c r="AM74" s="198"/>
      <c r="AN74" s="198"/>
      <c r="AO74" s="198"/>
      <c r="AP74" s="198"/>
      <c r="AQ74" s="198"/>
      <c r="AR74" s="183"/>
      <c r="AS74" s="182"/>
      <c r="AT74" s="183"/>
      <c r="AU74" s="182"/>
      <c r="AV74" s="183"/>
      <c r="AW74" s="182"/>
      <c r="AX74" s="183"/>
      <c r="AY74" s="198"/>
      <c r="AZ74" s="183"/>
      <c r="BA74" s="198"/>
      <c r="BB74" s="183"/>
      <c r="BC74" s="183"/>
      <c r="BD74" s="198"/>
      <c r="BE74" s="183"/>
      <c r="BF74" s="198"/>
      <c r="BG74" s="183"/>
      <c r="BH74" s="198"/>
      <c r="BI74" s="183"/>
      <c r="BJ74" s="198"/>
      <c r="BK74" s="25"/>
      <c r="BL74" s="26"/>
      <c r="BM74" s="124"/>
      <c r="BN74" s="124"/>
      <c r="BO74" s="26"/>
      <c r="BP74" s="161">
        <f t="shared" si="91"/>
        <v>0</v>
      </c>
    </row>
    <row r="75" spans="1:68" ht="15.75" customHeight="1">
      <c r="A75" s="71"/>
      <c r="B75" s="1"/>
      <c r="C75" s="1"/>
      <c r="D75" s="49"/>
      <c r="E75" s="62"/>
      <c r="F75" s="23"/>
      <c r="G75" s="24"/>
      <c r="H75" s="34"/>
      <c r="I75" s="35"/>
      <c r="J75" s="35"/>
      <c r="K75" s="184"/>
      <c r="L75" s="213"/>
      <c r="M75" s="213"/>
      <c r="N75" s="213"/>
      <c r="O75" s="105"/>
      <c r="P75" s="26">
        <f t="shared" si="96"/>
        <v>0</v>
      </c>
      <c r="Q75" s="33">
        <f t="shared" si="104"/>
        <v>0</v>
      </c>
      <c r="R75" s="233">
        <f t="shared" si="98"/>
        <v>0</v>
      </c>
      <c r="S75" s="20" t="e">
        <f>+Z75+AB75+AD75+AF75+AH75+AJ75+AL75+AR75+AT75+AV75+AX75+AZ75+BB75+#REF!+#REF!+#REF!+BC75+BE75+BG75+BI75+BK75</f>
        <v>#REF!</v>
      </c>
      <c r="T75" s="6" t="e">
        <f t="shared" si="99"/>
        <v>#REF!</v>
      </c>
      <c r="U75" s="94" t="e">
        <f t="shared" si="100"/>
        <v>#REF!</v>
      </c>
      <c r="V75" s="320">
        <f t="shared" si="101"/>
        <v>0</v>
      </c>
      <c r="W75" s="320">
        <f t="shared" si="102"/>
        <v>0</v>
      </c>
      <c r="X75" s="320">
        <f t="shared" si="103"/>
        <v>0</v>
      </c>
      <c r="Y75" s="33"/>
      <c r="Z75" s="25"/>
      <c r="AA75" s="182"/>
      <c r="AB75" s="183"/>
      <c r="AC75" s="182"/>
      <c r="AD75" s="183"/>
      <c r="AE75" s="182"/>
      <c r="AF75" s="183"/>
      <c r="AG75" s="182"/>
      <c r="AH75" s="183"/>
      <c r="AI75" s="198"/>
      <c r="AJ75" s="124"/>
      <c r="AK75" s="198"/>
      <c r="AL75" s="124"/>
      <c r="AM75" s="198"/>
      <c r="AN75" s="198"/>
      <c r="AO75" s="198"/>
      <c r="AP75" s="198"/>
      <c r="AQ75" s="198"/>
      <c r="AR75" s="183"/>
      <c r="AS75" s="182"/>
      <c r="AT75" s="183"/>
      <c r="AU75" s="182"/>
      <c r="AV75" s="183"/>
      <c r="AW75" s="182"/>
      <c r="AX75" s="183"/>
      <c r="AY75" s="198"/>
      <c r="AZ75" s="183"/>
      <c r="BA75" s="198"/>
      <c r="BB75" s="183"/>
      <c r="BC75" s="183"/>
      <c r="BD75" s="198"/>
      <c r="BE75" s="183"/>
      <c r="BF75" s="198"/>
      <c r="BG75" s="183"/>
      <c r="BH75" s="198"/>
      <c r="BI75" s="183"/>
      <c r="BJ75" s="198"/>
      <c r="BK75" s="25"/>
      <c r="BL75" s="26"/>
      <c r="BM75" s="124"/>
      <c r="BN75" s="124"/>
      <c r="BO75" s="26"/>
      <c r="BP75" s="161">
        <f t="shared" si="91"/>
        <v>0</v>
      </c>
    </row>
    <row r="76" spans="1:68" ht="15.75" customHeight="1">
      <c r="A76" s="71"/>
      <c r="B76" s="1"/>
      <c r="C76" s="1"/>
      <c r="D76" s="49"/>
      <c r="E76" s="62"/>
      <c r="F76" s="23"/>
      <c r="G76" s="24"/>
      <c r="H76" s="34"/>
      <c r="I76" s="164"/>
      <c r="J76" s="35"/>
      <c r="K76" s="184"/>
      <c r="L76" s="213"/>
      <c r="M76" s="213"/>
      <c r="N76" s="213"/>
      <c r="O76" s="105"/>
      <c r="P76" s="26">
        <f t="shared" si="96"/>
        <v>0</v>
      </c>
      <c r="Q76" s="33">
        <f t="shared" si="104"/>
        <v>0</v>
      </c>
      <c r="R76" s="233">
        <f t="shared" si="98"/>
        <v>0</v>
      </c>
      <c r="S76" s="20" t="e">
        <f>+Z76+AB76+AD76+AF76+AH76+AJ76+AL76+AR76+AT76+AV76+AX76+AZ76+BB76+#REF!+#REF!+#REF!+BC76+BE76+BG76+BI76+BK76</f>
        <v>#REF!</v>
      </c>
      <c r="T76" s="6" t="e">
        <f t="shared" si="99"/>
        <v>#REF!</v>
      </c>
      <c r="U76" s="94" t="e">
        <f t="shared" si="100"/>
        <v>#REF!</v>
      </c>
      <c r="V76" s="320">
        <f t="shared" si="101"/>
        <v>0</v>
      </c>
      <c r="W76" s="320">
        <f t="shared" si="102"/>
        <v>0</v>
      </c>
      <c r="X76" s="320">
        <f t="shared" si="103"/>
        <v>0</v>
      </c>
      <c r="Y76" s="33"/>
      <c r="Z76" s="25"/>
      <c r="AA76" s="182"/>
      <c r="AB76" s="183"/>
      <c r="AC76" s="182"/>
      <c r="AD76" s="183"/>
      <c r="AE76" s="182"/>
      <c r="AF76" s="183"/>
      <c r="AG76" s="182"/>
      <c r="AH76" s="183"/>
      <c r="AI76" s="198"/>
      <c r="AJ76" s="124"/>
      <c r="AK76" s="198"/>
      <c r="AL76" s="124"/>
      <c r="AM76" s="198"/>
      <c r="AN76" s="198"/>
      <c r="AO76" s="198"/>
      <c r="AP76" s="198"/>
      <c r="AQ76" s="198"/>
      <c r="AR76" s="183"/>
      <c r="AS76" s="182"/>
      <c r="AT76" s="183"/>
      <c r="AU76" s="182"/>
      <c r="AV76" s="183"/>
      <c r="AW76" s="182"/>
      <c r="AX76" s="183"/>
      <c r="AY76" s="198"/>
      <c r="AZ76" s="183"/>
      <c r="BA76" s="198"/>
      <c r="BB76" s="183"/>
      <c r="BC76" s="183"/>
      <c r="BD76" s="198"/>
      <c r="BE76" s="183"/>
      <c r="BF76" s="198"/>
      <c r="BG76" s="183"/>
      <c r="BH76" s="198"/>
      <c r="BI76" s="183"/>
      <c r="BJ76" s="198"/>
      <c r="BK76" s="25"/>
      <c r="BL76" s="26"/>
      <c r="BM76" s="124"/>
      <c r="BN76" s="124"/>
      <c r="BO76" s="26"/>
      <c r="BP76" s="161">
        <f t="shared" si="91"/>
        <v>0</v>
      </c>
    </row>
    <row r="77" spans="1:68" ht="15.75" customHeight="1">
      <c r="A77" s="71"/>
      <c r="B77" s="1"/>
      <c r="C77" s="1"/>
      <c r="D77" s="49"/>
      <c r="E77" s="62"/>
      <c r="F77" s="23"/>
      <c r="G77" s="24"/>
      <c r="H77" s="34"/>
      <c r="I77" s="35"/>
      <c r="J77" s="35"/>
      <c r="K77" s="184"/>
      <c r="L77" s="213"/>
      <c r="M77" s="213"/>
      <c r="N77" s="213"/>
      <c r="O77" s="105"/>
      <c r="P77" s="26">
        <f t="shared" si="96"/>
        <v>0</v>
      </c>
      <c r="Q77" s="33">
        <f t="shared" si="104"/>
        <v>0</v>
      </c>
      <c r="R77" s="233">
        <f t="shared" si="98"/>
        <v>0</v>
      </c>
      <c r="S77" s="20" t="e">
        <f>+Z77+AB77+AD77+AF77+AH77+AJ77+AL77+AR77+AT77+AV77+AX77+AZ77+BB77+#REF!+#REF!+#REF!+BC77+BE77+BG77+BI77+BK77</f>
        <v>#REF!</v>
      </c>
      <c r="T77" s="6" t="e">
        <f t="shared" si="99"/>
        <v>#REF!</v>
      </c>
      <c r="U77" s="94" t="e">
        <f t="shared" si="100"/>
        <v>#REF!</v>
      </c>
      <c r="V77" s="320">
        <f t="shared" si="101"/>
        <v>0</v>
      </c>
      <c r="W77" s="320">
        <f t="shared" si="102"/>
        <v>0</v>
      </c>
      <c r="X77" s="320">
        <f t="shared" si="103"/>
        <v>0</v>
      </c>
      <c r="Y77" s="33"/>
      <c r="Z77" s="25"/>
      <c r="AA77" s="182"/>
      <c r="AB77" s="183"/>
      <c r="AC77" s="182"/>
      <c r="AD77" s="183"/>
      <c r="AE77" s="182"/>
      <c r="AF77" s="183"/>
      <c r="AG77" s="182"/>
      <c r="AH77" s="183"/>
      <c r="AI77" s="198"/>
      <c r="AJ77" s="124"/>
      <c r="AK77" s="198"/>
      <c r="AL77" s="124"/>
      <c r="AM77" s="198"/>
      <c r="AN77" s="198"/>
      <c r="AO77" s="198"/>
      <c r="AP77" s="198"/>
      <c r="AQ77" s="198"/>
      <c r="AR77" s="183"/>
      <c r="AS77" s="182"/>
      <c r="AT77" s="183"/>
      <c r="AU77" s="182"/>
      <c r="AV77" s="183"/>
      <c r="AW77" s="182"/>
      <c r="AX77" s="183"/>
      <c r="AY77" s="198"/>
      <c r="AZ77" s="183"/>
      <c r="BA77" s="198"/>
      <c r="BB77" s="183"/>
      <c r="BC77" s="183"/>
      <c r="BD77" s="198"/>
      <c r="BE77" s="183"/>
      <c r="BF77" s="198"/>
      <c r="BG77" s="183"/>
      <c r="BH77" s="198"/>
      <c r="BI77" s="183"/>
      <c r="BJ77" s="198"/>
      <c r="BK77" s="25"/>
      <c r="BL77" s="26"/>
      <c r="BM77" s="124"/>
      <c r="BN77" s="124"/>
      <c r="BO77" s="26"/>
      <c r="BP77" s="161">
        <f t="shared" si="91"/>
        <v>0</v>
      </c>
    </row>
    <row r="78" spans="1:68" ht="15" customHeight="1">
      <c r="A78" s="71"/>
      <c r="B78" s="1"/>
      <c r="C78" s="1"/>
      <c r="D78" s="49"/>
      <c r="E78" s="61"/>
      <c r="F78" s="23"/>
      <c r="G78" s="24"/>
      <c r="H78" s="24"/>
      <c r="I78" s="35"/>
      <c r="J78" s="35"/>
      <c r="K78" s="184"/>
      <c r="L78" s="213"/>
      <c r="M78" s="213"/>
      <c r="N78" s="213"/>
      <c r="O78" s="105"/>
      <c r="P78" s="26">
        <f t="shared" si="96"/>
        <v>0</v>
      </c>
      <c r="Q78" s="33">
        <f t="shared" si="104"/>
        <v>0</v>
      </c>
      <c r="R78" s="233">
        <f t="shared" si="98"/>
        <v>0</v>
      </c>
      <c r="S78" s="20" t="e">
        <f>+Z78+AB78+AD78+AF78+AH78+AJ78+AL78+AR78+AT78+AV78+AX78+AZ78+BB78+#REF!+#REF!+#REF!+BC78+BE78+BG78+BI78+BK78</f>
        <v>#REF!</v>
      </c>
      <c r="T78" s="6" t="e">
        <f t="shared" si="99"/>
        <v>#REF!</v>
      </c>
      <c r="U78" s="94" t="e">
        <f t="shared" si="100"/>
        <v>#REF!</v>
      </c>
      <c r="V78" s="320">
        <f t="shared" si="101"/>
        <v>0</v>
      </c>
      <c r="W78" s="320">
        <f t="shared" si="102"/>
        <v>0</v>
      </c>
      <c r="X78" s="320">
        <f t="shared" si="103"/>
        <v>0</v>
      </c>
      <c r="Y78" s="33"/>
      <c r="Z78" s="25"/>
      <c r="AA78" s="182"/>
      <c r="AB78" s="183"/>
      <c r="AC78" s="182"/>
      <c r="AD78" s="183"/>
      <c r="AE78" s="182"/>
      <c r="AF78" s="183"/>
      <c r="AG78" s="182"/>
      <c r="AH78" s="183"/>
      <c r="AI78" s="198"/>
      <c r="AJ78" s="124"/>
      <c r="AK78" s="198"/>
      <c r="AL78" s="124"/>
      <c r="AM78" s="198"/>
      <c r="AN78" s="198"/>
      <c r="AO78" s="198"/>
      <c r="AP78" s="198"/>
      <c r="AQ78" s="198"/>
      <c r="AR78" s="183"/>
      <c r="AS78" s="182"/>
      <c r="AT78" s="183"/>
      <c r="AU78" s="182"/>
      <c r="AV78" s="183"/>
      <c r="AW78" s="182"/>
      <c r="AX78" s="183"/>
      <c r="AY78" s="198"/>
      <c r="AZ78" s="183"/>
      <c r="BA78" s="198"/>
      <c r="BB78" s="183"/>
      <c r="BC78" s="183"/>
      <c r="BD78" s="198"/>
      <c r="BE78" s="183"/>
      <c r="BF78" s="198"/>
      <c r="BG78" s="183"/>
      <c r="BH78" s="198"/>
      <c r="BI78" s="183"/>
      <c r="BJ78" s="198"/>
      <c r="BK78" s="25"/>
      <c r="BL78" s="26"/>
      <c r="BM78" s="124"/>
      <c r="BN78" s="124"/>
      <c r="BO78" s="26"/>
      <c r="BP78" s="161">
        <f t="shared" si="91"/>
        <v>0</v>
      </c>
    </row>
    <row r="79" spans="1:68" ht="15" customHeight="1">
      <c r="A79" s="71" t="s">
        <v>14</v>
      </c>
      <c r="B79" s="3"/>
      <c r="C79" s="3"/>
      <c r="D79" s="55" t="s">
        <v>16</v>
      </c>
      <c r="E79" s="65">
        <f>+E80+E82+E84+E86+E88+E91+E95+E98</f>
        <v>10547.5</v>
      </c>
      <c r="F79" s="65">
        <f t="shared" ref="F79:BO79" si="105">+F80+F82+F84+F86+F88+F91+F95+F98</f>
        <v>0</v>
      </c>
      <c r="G79" s="65">
        <f t="shared" si="105"/>
        <v>0</v>
      </c>
      <c r="H79" s="65">
        <f t="shared" si="105"/>
        <v>0</v>
      </c>
      <c r="I79" s="65">
        <f t="shared" si="105"/>
        <v>0</v>
      </c>
      <c r="J79" s="65">
        <f t="shared" si="105"/>
        <v>0</v>
      </c>
      <c r="K79" s="65">
        <f t="shared" si="105"/>
        <v>0</v>
      </c>
      <c r="L79" s="65">
        <f t="shared" si="105"/>
        <v>4361.59</v>
      </c>
      <c r="M79" s="65">
        <f t="shared" si="105"/>
        <v>0</v>
      </c>
      <c r="N79" s="65">
        <f t="shared" si="105"/>
        <v>0</v>
      </c>
      <c r="O79" s="65">
        <f t="shared" si="105"/>
        <v>-4954.5</v>
      </c>
      <c r="P79" s="332">
        <f t="shared" si="105"/>
        <v>9954.59</v>
      </c>
      <c r="Q79" s="65">
        <f t="shared" si="105"/>
        <v>9411.59</v>
      </c>
      <c r="R79" s="65">
        <f t="shared" si="105"/>
        <v>543</v>
      </c>
      <c r="S79" s="65" t="e">
        <f t="shared" si="105"/>
        <v>#REF!</v>
      </c>
      <c r="T79" s="65" t="e">
        <f t="shared" si="105"/>
        <v>#REF!</v>
      </c>
      <c r="U79" s="65" t="e">
        <f t="shared" si="105"/>
        <v>#REF!</v>
      </c>
      <c r="V79" s="65">
        <f t="shared" si="105"/>
        <v>9223.380000000001</v>
      </c>
      <c r="W79" s="65">
        <f t="shared" si="105"/>
        <v>188.20999999999998</v>
      </c>
      <c r="X79" s="65">
        <f t="shared" si="105"/>
        <v>731.21</v>
      </c>
      <c r="Y79" s="65">
        <f t="shared" si="105"/>
        <v>0</v>
      </c>
      <c r="Z79" s="65">
        <f t="shared" si="105"/>
        <v>0</v>
      </c>
      <c r="AA79" s="65">
        <f t="shared" si="105"/>
        <v>0</v>
      </c>
      <c r="AB79" s="65">
        <f t="shared" si="105"/>
        <v>0</v>
      </c>
      <c r="AC79" s="65">
        <f t="shared" si="105"/>
        <v>4570</v>
      </c>
      <c r="AD79" s="65">
        <f t="shared" si="105"/>
        <v>4560</v>
      </c>
      <c r="AE79" s="65">
        <f t="shared" si="105"/>
        <v>0</v>
      </c>
      <c r="AF79" s="65">
        <f t="shared" si="105"/>
        <v>0</v>
      </c>
      <c r="AG79" s="65">
        <f t="shared" si="105"/>
        <v>0</v>
      </c>
      <c r="AH79" s="65">
        <f t="shared" si="105"/>
        <v>0</v>
      </c>
      <c r="AI79" s="65">
        <f t="shared" si="105"/>
        <v>0</v>
      </c>
      <c r="AJ79" s="65">
        <f t="shared" si="105"/>
        <v>0</v>
      </c>
      <c r="AK79" s="65">
        <f t="shared" si="105"/>
        <v>0</v>
      </c>
      <c r="AL79" s="65">
        <f t="shared" si="105"/>
        <v>0</v>
      </c>
      <c r="AM79" s="65">
        <f t="shared" si="105"/>
        <v>0</v>
      </c>
      <c r="AN79" s="65">
        <f t="shared" si="105"/>
        <v>0</v>
      </c>
      <c r="AO79" s="65">
        <f t="shared" si="105"/>
        <v>0</v>
      </c>
      <c r="AP79" s="65">
        <f t="shared" si="105"/>
        <v>0</v>
      </c>
      <c r="AQ79" s="65">
        <f t="shared" si="105"/>
        <v>0</v>
      </c>
      <c r="AR79" s="65">
        <f t="shared" si="105"/>
        <v>0</v>
      </c>
      <c r="AS79" s="65">
        <f t="shared" si="105"/>
        <v>0</v>
      </c>
      <c r="AT79" s="65">
        <f t="shared" si="105"/>
        <v>0</v>
      </c>
      <c r="AU79" s="65">
        <f t="shared" si="105"/>
        <v>0</v>
      </c>
      <c r="AV79" s="65">
        <f t="shared" si="105"/>
        <v>0</v>
      </c>
      <c r="AW79" s="65">
        <f t="shared" si="105"/>
        <v>0</v>
      </c>
      <c r="AX79" s="65">
        <f t="shared" si="105"/>
        <v>0</v>
      </c>
      <c r="AY79" s="65">
        <f t="shared" si="105"/>
        <v>2000</v>
      </c>
      <c r="AZ79" s="65">
        <f t="shared" si="105"/>
        <v>2000</v>
      </c>
      <c r="BA79" s="65">
        <f t="shared" si="105"/>
        <v>139.59</v>
      </c>
      <c r="BB79" s="65">
        <f t="shared" si="105"/>
        <v>0</v>
      </c>
      <c r="BC79" s="65">
        <f t="shared" si="105"/>
        <v>139.59</v>
      </c>
      <c r="BD79" s="65">
        <f t="shared" si="105"/>
        <v>2202</v>
      </c>
      <c r="BE79" s="65">
        <f t="shared" si="105"/>
        <v>2202</v>
      </c>
      <c r="BF79" s="65">
        <f t="shared" si="105"/>
        <v>500</v>
      </c>
      <c r="BG79" s="65">
        <f t="shared" si="105"/>
        <v>321.79000000000002</v>
      </c>
      <c r="BH79" s="65">
        <f t="shared" si="105"/>
        <v>0</v>
      </c>
      <c r="BI79" s="65">
        <f t="shared" si="105"/>
        <v>0</v>
      </c>
      <c r="BJ79" s="65">
        <f t="shared" si="105"/>
        <v>0</v>
      </c>
      <c r="BK79" s="65">
        <f t="shared" si="105"/>
        <v>0</v>
      </c>
      <c r="BL79" s="65">
        <f t="shared" si="105"/>
        <v>0</v>
      </c>
      <c r="BM79" s="65">
        <f t="shared" si="105"/>
        <v>0</v>
      </c>
      <c r="BN79" s="65">
        <f t="shared" si="105"/>
        <v>0</v>
      </c>
      <c r="BO79" s="65">
        <f t="shared" si="105"/>
        <v>0</v>
      </c>
      <c r="BP79" s="161">
        <f t="shared" si="91"/>
        <v>9223.380000000001</v>
      </c>
    </row>
    <row r="80" spans="1:68" s="29" customFormat="1" ht="15" customHeight="1">
      <c r="A80" s="87"/>
      <c r="B80" s="88" t="s">
        <v>0</v>
      </c>
      <c r="C80" s="88"/>
      <c r="D80" s="89" t="s">
        <v>124</v>
      </c>
      <c r="E80" s="98">
        <f>+E81</f>
        <v>0</v>
      </c>
      <c r="F80" s="98">
        <f t="shared" ref="F80:BO80" si="106">+F81</f>
        <v>0</v>
      </c>
      <c r="G80" s="98">
        <f t="shared" si="106"/>
        <v>0</v>
      </c>
      <c r="H80" s="98">
        <f t="shared" si="106"/>
        <v>0</v>
      </c>
      <c r="I80" s="98">
        <f t="shared" si="106"/>
        <v>0</v>
      </c>
      <c r="J80" s="98">
        <f t="shared" si="106"/>
        <v>0</v>
      </c>
      <c r="K80" s="98">
        <f t="shared" si="106"/>
        <v>0</v>
      </c>
      <c r="L80" s="98">
        <f t="shared" si="106"/>
        <v>159.59</v>
      </c>
      <c r="M80" s="98">
        <f t="shared" si="106"/>
        <v>0</v>
      </c>
      <c r="N80" s="98">
        <f t="shared" si="106"/>
        <v>0</v>
      </c>
      <c r="O80" s="98">
        <f t="shared" si="106"/>
        <v>0</v>
      </c>
      <c r="P80" s="98">
        <f t="shared" si="106"/>
        <v>159.59</v>
      </c>
      <c r="Q80" s="98">
        <f t="shared" si="106"/>
        <v>139.59</v>
      </c>
      <c r="R80" s="98">
        <f t="shared" si="106"/>
        <v>20</v>
      </c>
      <c r="S80" s="98" t="e">
        <f t="shared" si="106"/>
        <v>#REF!</v>
      </c>
      <c r="T80" s="98" t="e">
        <f t="shared" si="106"/>
        <v>#REF!</v>
      </c>
      <c r="U80" s="98" t="e">
        <f t="shared" si="106"/>
        <v>#REF!</v>
      </c>
      <c r="V80" s="98">
        <f t="shared" si="106"/>
        <v>139.59</v>
      </c>
      <c r="W80" s="98">
        <f t="shared" si="106"/>
        <v>0</v>
      </c>
      <c r="X80" s="98">
        <f t="shared" si="106"/>
        <v>20</v>
      </c>
      <c r="Y80" s="98">
        <f t="shared" si="106"/>
        <v>0</v>
      </c>
      <c r="Z80" s="98">
        <f t="shared" si="106"/>
        <v>0</v>
      </c>
      <c r="AA80" s="98">
        <f t="shared" si="106"/>
        <v>0</v>
      </c>
      <c r="AB80" s="98">
        <f t="shared" si="106"/>
        <v>0</v>
      </c>
      <c r="AC80" s="98">
        <f t="shared" si="106"/>
        <v>0</v>
      </c>
      <c r="AD80" s="98">
        <f t="shared" si="106"/>
        <v>0</v>
      </c>
      <c r="AE80" s="98">
        <f t="shared" si="106"/>
        <v>0</v>
      </c>
      <c r="AF80" s="98">
        <f t="shared" si="106"/>
        <v>0</v>
      </c>
      <c r="AG80" s="98">
        <f t="shared" si="106"/>
        <v>0</v>
      </c>
      <c r="AH80" s="98">
        <f t="shared" si="106"/>
        <v>0</v>
      </c>
      <c r="AI80" s="98">
        <f t="shared" si="106"/>
        <v>0</v>
      </c>
      <c r="AJ80" s="98">
        <f t="shared" si="106"/>
        <v>0</v>
      </c>
      <c r="AK80" s="98">
        <f t="shared" si="106"/>
        <v>0</v>
      </c>
      <c r="AL80" s="98">
        <f t="shared" si="106"/>
        <v>0</v>
      </c>
      <c r="AM80" s="98">
        <f t="shared" si="106"/>
        <v>0</v>
      </c>
      <c r="AN80" s="98">
        <f t="shared" si="106"/>
        <v>0</v>
      </c>
      <c r="AO80" s="98">
        <f t="shared" si="106"/>
        <v>0</v>
      </c>
      <c r="AP80" s="98">
        <f t="shared" si="106"/>
        <v>0</v>
      </c>
      <c r="AQ80" s="98">
        <f t="shared" si="106"/>
        <v>0</v>
      </c>
      <c r="AR80" s="98">
        <f t="shared" si="106"/>
        <v>0</v>
      </c>
      <c r="AS80" s="98">
        <f t="shared" si="106"/>
        <v>0</v>
      </c>
      <c r="AT80" s="98">
        <f t="shared" si="106"/>
        <v>0</v>
      </c>
      <c r="AU80" s="98">
        <f t="shared" si="106"/>
        <v>0</v>
      </c>
      <c r="AV80" s="98">
        <f t="shared" si="106"/>
        <v>0</v>
      </c>
      <c r="AW80" s="98">
        <f t="shared" si="106"/>
        <v>0</v>
      </c>
      <c r="AX80" s="98">
        <f t="shared" si="106"/>
        <v>0</v>
      </c>
      <c r="AY80" s="98">
        <f t="shared" si="106"/>
        <v>0</v>
      </c>
      <c r="AZ80" s="98">
        <f t="shared" si="106"/>
        <v>0</v>
      </c>
      <c r="BA80" s="98">
        <f t="shared" si="106"/>
        <v>139.59</v>
      </c>
      <c r="BB80" s="98">
        <f t="shared" si="106"/>
        <v>0</v>
      </c>
      <c r="BC80" s="98">
        <f t="shared" si="106"/>
        <v>139.59</v>
      </c>
      <c r="BD80" s="98">
        <f t="shared" si="106"/>
        <v>0</v>
      </c>
      <c r="BE80" s="98">
        <f t="shared" si="106"/>
        <v>0</v>
      </c>
      <c r="BF80" s="98">
        <f t="shared" si="106"/>
        <v>0</v>
      </c>
      <c r="BG80" s="98">
        <f t="shared" si="106"/>
        <v>0</v>
      </c>
      <c r="BH80" s="98">
        <f t="shared" si="106"/>
        <v>0</v>
      </c>
      <c r="BI80" s="98">
        <f t="shared" si="106"/>
        <v>0</v>
      </c>
      <c r="BJ80" s="98">
        <f t="shared" si="106"/>
        <v>0</v>
      </c>
      <c r="BK80" s="98">
        <f t="shared" si="106"/>
        <v>0</v>
      </c>
      <c r="BL80" s="98">
        <f t="shared" si="106"/>
        <v>0</v>
      </c>
      <c r="BM80" s="98">
        <f t="shared" si="106"/>
        <v>0</v>
      </c>
      <c r="BN80" s="98">
        <f t="shared" si="106"/>
        <v>0</v>
      </c>
      <c r="BO80" s="98">
        <f t="shared" si="106"/>
        <v>0</v>
      </c>
      <c r="BP80" s="161">
        <f t="shared" si="91"/>
        <v>139.59</v>
      </c>
    </row>
    <row r="81" spans="1:68" ht="15" customHeight="1">
      <c r="A81" s="71"/>
      <c r="B81" s="3"/>
      <c r="C81" s="3" t="s">
        <v>0</v>
      </c>
      <c r="D81" s="56" t="s">
        <v>125</v>
      </c>
      <c r="E81" s="62"/>
      <c r="F81" s="23"/>
      <c r="G81" s="24"/>
      <c r="H81" s="24"/>
      <c r="I81" s="35"/>
      <c r="J81" s="35"/>
      <c r="K81" s="184"/>
      <c r="L81" s="213">
        <v>159.59</v>
      </c>
      <c r="M81" s="213"/>
      <c r="N81" s="213"/>
      <c r="O81" s="105"/>
      <c r="P81" s="26">
        <f>+E81+K81+M81+L81+O81+N81</f>
        <v>159.59</v>
      </c>
      <c r="Q81" s="33">
        <f>+Y81+AA81+AC81+AE81+AG81+AI81+AK81++AM81+AO81+AQ81+AS81+AU81+AW81+AY81+BA81+BD81+BF81+BH81++BJ81+BL81+BN81+BO81</f>
        <v>139.59</v>
      </c>
      <c r="R81" s="233">
        <f>+P81-Q81</f>
        <v>20</v>
      </c>
      <c r="S81" s="20" t="e">
        <f>+Z81+AB81+AD81+AF81+AH81+AJ81+AL81+AR81+AT81+AV81+AX81+AZ81+BB81+#REF!+#REF!+#REF!+BC81+BE81+BG81+BI81+BK81</f>
        <v>#REF!</v>
      </c>
      <c r="T81" s="6" t="e">
        <f>+Q81-S81</f>
        <v>#REF!</v>
      </c>
      <c r="U81" s="109" t="e">
        <f>+T81+R81</f>
        <v>#REF!</v>
      </c>
      <c r="V81" s="320">
        <f>+Z81+AB81+AD81+AF81+AH81+AJ81+AL81+AN81+AP81+AR81+AT81+AV81+AX81+AZ81+BC81+BE81+BG81+BI81+BK81+BM81</f>
        <v>139.59</v>
      </c>
      <c r="W81" s="320">
        <f>+Q81-V81</f>
        <v>0</v>
      </c>
      <c r="X81" s="320">
        <f>+W81+R81</f>
        <v>20</v>
      </c>
      <c r="Y81" s="33"/>
      <c r="Z81" s="164"/>
      <c r="AA81" s="182"/>
      <c r="AB81" s="183"/>
      <c r="AC81" s="182"/>
      <c r="AD81" s="183"/>
      <c r="AE81" s="182"/>
      <c r="AF81" s="183"/>
      <c r="AG81" s="182"/>
      <c r="AH81" s="183"/>
      <c r="AI81" s="198"/>
      <c r="AJ81" s="124"/>
      <c r="AK81" s="198"/>
      <c r="AL81" s="124"/>
      <c r="AM81" s="198"/>
      <c r="AN81" s="198"/>
      <c r="AO81" s="198"/>
      <c r="AP81" s="198"/>
      <c r="AQ81" s="198"/>
      <c r="AR81" s="183"/>
      <c r="AS81" s="182"/>
      <c r="AT81" s="183"/>
      <c r="AU81" s="182"/>
      <c r="AV81" s="183"/>
      <c r="AW81" s="182"/>
      <c r="AX81" s="183"/>
      <c r="AY81" s="198"/>
      <c r="AZ81" s="183"/>
      <c r="BA81" s="199">
        <v>139.59</v>
      </c>
      <c r="BB81" s="183"/>
      <c r="BC81" s="183">
        <v>139.59</v>
      </c>
      <c r="BD81" s="198"/>
      <c r="BE81" s="183"/>
      <c r="BF81" s="198"/>
      <c r="BG81" s="183"/>
      <c r="BH81" s="198"/>
      <c r="BI81" s="183"/>
      <c r="BJ81" s="198"/>
      <c r="BK81" s="182"/>
      <c r="BL81" s="26"/>
      <c r="BM81" s="124"/>
      <c r="BN81" s="124"/>
      <c r="BO81" s="26"/>
      <c r="BP81" s="161">
        <f t="shared" si="91"/>
        <v>139.59</v>
      </c>
    </row>
    <row r="82" spans="1:68" s="29" customFormat="1" ht="15" customHeight="1">
      <c r="A82" s="87"/>
      <c r="B82" s="3" t="s">
        <v>8</v>
      </c>
      <c r="C82" s="3"/>
      <c r="D82" s="121" t="s">
        <v>49</v>
      </c>
      <c r="E82" s="100">
        <f>+E83</f>
        <v>5636</v>
      </c>
      <c r="F82" s="98">
        <f t="shared" ref="F82:O82" si="107">+F83</f>
        <v>0</v>
      </c>
      <c r="G82" s="98">
        <f t="shared" si="107"/>
        <v>0</v>
      </c>
      <c r="H82" s="98">
        <f t="shared" si="107"/>
        <v>0</v>
      </c>
      <c r="I82" s="98">
        <f t="shared" si="107"/>
        <v>0</v>
      </c>
      <c r="J82" s="98">
        <f t="shared" si="107"/>
        <v>0</v>
      </c>
      <c r="K82" s="190">
        <f t="shared" si="107"/>
        <v>0</v>
      </c>
      <c r="L82" s="115">
        <f t="shared" si="107"/>
        <v>0</v>
      </c>
      <c r="M82" s="115">
        <f t="shared" si="107"/>
        <v>0</v>
      </c>
      <c r="N82" s="115">
        <f t="shared" si="107"/>
        <v>0</v>
      </c>
      <c r="O82" s="113">
        <f t="shared" si="107"/>
        <v>-5636</v>
      </c>
      <c r="P82" s="115">
        <f t="shared" ref="P82:BO82" si="108">+P83</f>
        <v>0</v>
      </c>
      <c r="Q82" s="115">
        <f t="shared" si="108"/>
        <v>0</v>
      </c>
      <c r="R82" s="115">
        <f t="shared" si="108"/>
        <v>0</v>
      </c>
      <c r="S82" s="115" t="e">
        <f t="shared" si="108"/>
        <v>#REF!</v>
      </c>
      <c r="T82" s="115" t="e">
        <f t="shared" si="108"/>
        <v>#REF!</v>
      </c>
      <c r="U82" s="115" t="e">
        <f t="shared" si="108"/>
        <v>#REF!</v>
      </c>
      <c r="V82" s="115">
        <f t="shared" si="108"/>
        <v>0</v>
      </c>
      <c r="W82" s="115">
        <f t="shared" si="108"/>
        <v>0</v>
      </c>
      <c r="X82" s="115">
        <f t="shared" si="108"/>
        <v>0</v>
      </c>
      <c r="Y82" s="115">
        <f t="shared" si="108"/>
        <v>0</v>
      </c>
      <c r="Z82" s="115">
        <f t="shared" si="108"/>
        <v>0</v>
      </c>
      <c r="AA82" s="115">
        <f t="shared" si="108"/>
        <v>0</v>
      </c>
      <c r="AB82" s="115">
        <f t="shared" si="108"/>
        <v>0</v>
      </c>
      <c r="AC82" s="115">
        <f t="shared" si="108"/>
        <v>0</v>
      </c>
      <c r="AD82" s="115">
        <f t="shared" si="108"/>
        <v>0</v>
      </c>
      <c r="AE82" s="115">
        <f t="shared" si="108"/>
        <v>0</v>
      </c>
      <c r="AF82" s="115">
        <f t="shared" si="108"/>
        <v>0</v>
      </c>
      <c r="AG82" s="115">
        <f t="shared" si="108"/>
        <v>0</v>
      </c>
      <c r="AH82" s="115">
        <f t="shared" si="108"/>
        <v>0</v>
      </c>
      <c r="AI82" s="115">
        <f t="shared" si="108"/>
        <v>0</v>
      </c>
      <c r="AJ82" s="115">
        <f t="shared" si="108"/>
        <v>0</v>
      </c>
      <c r="AK82" s="115">
        <f t="shared" si="108"/>
        <v>0</v>
      </c>
      <c r="AL82" s="115">
        <f t="shared" si="108"/>
        <v>0</v>
      </c>
      <c r="AM82" s="115">
        <f t="shared" si="108"/>
        <v>0</v>
      </c>
      <c r="AN82" s="115">
        <f t="shared" si="108"/>
        <v>0</v>
      </c>
      <c r="AO82" s="115">
        <f t="shared" si="108"/>
        <v>0</v>
      </c>
      <c r="AP82" s="115">
        <f t="shared" si="108"/>
        <v>0</v>
      </c>
      <c r="AQ82" s="115">
        <f t="shared" si="108"/>
        <v>0</v>
      </c>
      <c r="AR82" s="115">
        <f t="shared" si="108"/>
        <v>0</v>
      </c>
      <c r="AS82" s="115">
        <f t="shared" si="108"/>
        <v>0</v>
      </c>
      <c r="AT82" s="115">
        <f t="shared" si="108"/>
        <v>0</v>
      </c>
      <c r="AU82" s="115">
        <f t="shared" si="108"/>
        <v>0</v>
      </c>
      <c r="AV82" s="115">
        <f t="shared" si="108"/>
        <v>0</v>
      </c>
      <c r="AW82" s="115">
        <f t="shared" si="108"/>
        <v>0</v>
      </c>
      <c r="AX82" s="115">
        <f t="shared" si="108"/>
        <v>0</v>
      </c>
      <c r="AY82" s="115">
        <f t="shared" si="108"/>
        <v>0</v>
      </c>
      <c r="AZ82" s="115">
        <f t="shared" si="108"/>
        <v>0</v>
      </c>
      <c r="BA82" s="115">
        <f t="shared" si="108"/>
        <v>0</v>
      </c>
      <c r="BB82" s="115">
        <f t="shared" si="108"/>
        <v>0</v>
      </c>
      <c r="BC82" s="115">
        <f t="shared" si="108"/>
        <v>0</v>
      </c>
      <c r="BD82" s="115">
        <f t="shared" si="108"/>
        <v>0</v>
      </c>
      <c r="BE82" s="115">
        <f t="shared" si="108"/>
        <v>0</v>
      </c>
      <c r="BF82" s="115">
        <f t="shared" si="108"/>
        <v>0</v>
      </c>
      <c r="BG82" s="115">
        <f t="shared" si="108"/>
        <v>0</v>
      </c>
      <c r="BH82" s="115">
        <f t="shared" si="108"/>
        <v>0</v>
      </c>
      <c r="BI82" s="115">
        <f t="shared" si="108"/>
        <v>0</v>
      </c>
      <c r="BJ82" s="115">
        <f t="shared" si="108"/>
        <v>0</v>
      </c>
      <c r="BK82" s="115">
        <f t="shared" si="108"/>
        <v>0</v>
      </c>
      <c r="BL82" s="115">
        <f t="shared" si="108"/>
        <v>0</v>
      </c>
      <c r="BM82" s="115">
        <f t="shared" si="108"/>
        <v>0</v>
      </c>
      <c r="BN82" s="115">
        <f t="shared" si="108"/>
        <v>0</v>
      </c>
      <c r="BO82" s="115">
        <f t="shared" si="108"/>
        <v>0</v>
      </c>
      <c r="BP82" s="161">
        <f t="shared" si="91"/>
        <v>0</v>
      </c>
    </row>
    <row r="83" spans="1:68" ht="15" customHeight="1">
      <c r="A83" s="71"/>
      <c r="B83" s="3"/>
      <c r="C83" s="3" t="s">
        <v>0</v>
      </c>
      <c r="D83" s="49" t="s">
        <v>113</v>
      </c>
      <c r="E83" s="62">
        <v>5636</v>
      </c>
      <c r="F83" s="23"/>
      <c r="G83" s="24"/>
      <c r="H83" s="24"/>
      <c r="I83" s="35"/>
      <c r="J83" s="35"/>
      <c r="K83" s="184"/>
      <c r="L83" s="213"/>
      <c r="M83" s="213"/>
      <c r="N83" s="213"/>
      <c r="O83" s="105">
        <v>-5636</v>
      </c>
      <c r="P83" s="26">
        <f>+E83+K83+M83+L83+O83+N83</f>
        <v>0</v>
      </c>
      <c r="Q83" s="33">
        <f>+Y83+AA83+AC83+AE83+AG83+AI83+AK83++AM83+AO83+AQ83+AS83+AU83+AW83+AY83+BA83+BD83+BF83+BH83++BJ83+BL83+BN83+BO83</f>
        <v>0</v>
      </c>
      <c r="R83" s="233">
        <f t="shared" ref="R83" si="109">+P83-Q83</f>
        <v>0</v>
      </c>
      <c r="S83" s="20" t="e">
        <f>+Z83+AB83+AD83+AF83+AH83+AJ83+AL83+AR83+AT83+AV83+AX83+AZ83+BB83+#REF!+#REF!+#REF!+BC83+BE83+BG83+BI83+BK83</f>
        <v>#REF!</v>
      </c>
      <c r="T83" s="6" t="e">
        <f>+Q83-S83</f>
        <v>#REF!</v>
      </c>
      <c r="U83" s="109" t="e">
        <f>+T83+R83</f>
        <v>#REF!</v>
      </c>
      <c r="V83" s="320">
        <f>+Z83+AB83+AD83+AF83+AH83+AJ83+AL83+AN83+AP83+AR83+AT83+AV83+AX83+AZ83+BC83+BE83+BG83+BI83+BK83+BM83</f>
        <v>0</v>
      </c>
      <c r="W83" s="320">
        <f>+Q83-V83</f>
        <v>0</v>
      </c>
      <c r="X83" s="320">
        <f>+W83+R83</f>
        <v>0</v>
      </c>
      <c r="Y83" s="33"/>
      <c r="Z83" s="25"/>
      <c r="AA83" s="182"/>
      <c r="AB83" s="183"/>
      <c r="AC83" s="182"/>
      <c r="AD83" s="183"/>
      <c r="AE83" s="182"/>
      <c r="AF83" s="183"/>
      <c r="AG83" s="182"/>
      <c r="AH83" s="183"/>
      <c r="AI83" s="198"/>
      <c r="AJ83" s="124"/>
      <c r="AK83" s="198"/>
      <c r="AL83" s="124"/>
      <c r="AM83" s="198"/>
      <c r="AN83" s="198"/>
      <c r="AO83" s="198"/>
      <c r="AP83" s="198"/>
      <c r="AQ83" s="198"/>
      <c r="AR83" s="183"/>
      <c r="AS83" s="182"/>
      <c r="AT83" s="183"/>
      <c r="AU83" s="182"/>
      <c r="AV83" s="183"/>
      <c r="AW83" s="182"/>
      <c r="AX83" s="183"/>
      <c r="AY83" s="198"/>
      <c r="AZ83" s="183"/>
      <c r="BA83" s="198"/>
      <c r="BB83" s="183"/>
      <c r="BC83" s="183"/>
      <c r="BD83" s="198"/>
      <c r="BE83" s="183"/>
      <c r="BF83" s="198"/>
      <c r="BG83" s="183"/>
      <c r="BH83" s="198"/>
      <c r="BI83" s="183"/>
      <c r="BJ83" s="198"/>
      <c r="BK83" s="182"/>
      <c r="BL83" s="26"/>
      <c r="BM83" s="124"/>
      <c r="BN83" s="124"/>
      <c r="BO83" s="26"/>
      <c r="BP83" s="161">
        <f t="shared" si="91"/>
        <v>0</v>
      </c>
    </row>
    <row r="84" spans="1:68" ht="27" customHeight="1">
      <c r="A84" s="71"/>
      <c r="B84" s="3" t="s">
        <v>15</v>
      </c>
      <c r="C84" s="3"/>
      <c r="D84" s="89" t="s">
        <v>114</v>
      </c>
      <c r="E84" s="100">
        <f>+E85</f>
        <v>4911.5</v>
      </c>
      <c r="F84" s="100">
        <f t="shared" ref="F84:O84" si="110">+F85</f>
        <v>0</v>
      </c>
      <c r="G84" s="100">
        <f t="shared" si="110"/>
        <v>0</v>
      </c>
      <c r="H84" s="100">
        <f t="shared" si="110"/>
        <v>0</v>
      </c>
      <c r="I84" s="100">
        <f t="shared" si="110"/>
        <v>0</v>
      </c>
      <c r="J84" s="100">
        <f t="shared" si="110"/>
        <v>0</v>
      </c>
      <c r="K84" s="244">
        <f t="shared" si="110"/>
        <v>0</v>
      </c>
      <c r="L84" s="99">
        <f t="shared" si="110"/>
        <v>0</v>
      </c>
      <c r="M84" s="99">
        <f t="shared" si="110"/>
        <v>0</v>
      </c>
      <c r="N84" s="99"/>
      <c r="O84" s="100">
        <f t="shared" si="110"/>
        <v>-341.5</v>
      </c>
      <c r="P84" s="99">
        <f t="shared" ref="P84:BO84" si="111">+P85</f>
        <v>4570</v>
      </c>
      <c r="Q84" s="99">
        <f t="shared" si="111"/>
        <v>4570</v>
      </c>
      <c r="R84" s="99">
        <f t="shared" si="111"/>
        <v>0</v>
      </c>
      <c r="S84" s="99" t="e">
        <f t="shared" si="111"/>
        <v>#REF!</v>
      </c>
      <c r="T84" s="99" t="e">
        <f t="shared" si="111"/>
        <v>#REF!</v>
      </c>
      <c r="U84" s="99" t="e">
        <f t="shared" si="111"/>
        <v>#REF!</v>
      </c>
      <c r="V84" s="99">
        <f t="shared" si="111"/>
        <v>4560</v>
      </c>
      <c r="W84" s="99">
        <f t="shared" si="111"/>
        <v>10</v>
      </c>
      <c r="X84" s="99">
        <f t="shared" si="111"/>
        <v>10</v>
      </c>
      <c r="Y84" s="99">
        <f t="shared" si="111"/>
        <v>0</v>
      </c>
      <c r="Z84" s="99">
        <f t="shared" si="111"/>
        <v>0</v>
      </c>
      <c r="AA84" s="99">
        <f t="shared" si="111"/>
        <v>0</v>
      </c>
      <c r="AB84" s="99">
        <f t="shared" si="111"/>
        <v>0</v>
      </c>
      <c r="AC84" s="99">
        <f t="shared" si="111"/>
        <v>4570</v>
      </c>
      <c r="AD84" s="99">
        <f t="shared" si="111"/>
        <v>4560</v>
      </c>
      <c r="AE84" s="99">
        <f t="shared" si="111"/>
        <v>0</v>
      </c>
      <c r="AF84" s="99">
        <f t="shared" si="111"/>
        <v>0</v>
      </c>
      <c r="AG84" s="99">
        <f t="shared" si="111"/>
        <v>0</v>
      </c>
      <c r="AH84" s="99">
        <f t="shared" si="111"/>
        <v>0</v>
      </c>
      <c r="AI84" s="99">
        <f t="shared" si="111"/>
        <v>0</v>
      </c>
      <c r="AJ84" s="99">
        <f t="shared" si="111"/>
        <v>0</v>
      </c>
      <c r="AK84" s="99">
        <f t="shared" si="111"/>
        <v>0</v>
      </c>
      <c r="AL84" s="99">
        <f t="shared" si="111"/>
        <v>0</v>
      </c>
      <c r="AM84" s="99">
        <f t="shared" si="111"/>
        <v>0</v>
      </c>
      <c r="AN84" s="99">
        <f t="shared" si="111"/>
        <v>0</v>
      </c>
      <c r="AO84" s="99">
        <f t="shared" si="111"/>
        <v>0</v>
      </c>
      <c r="AP84" s="99">
        <f t="shared" si="111"/>
        <v>0</v>
      </c>
      <c r="AQ84" s="99">
        <f t="shared" si="111"/>
        <v>0</v>
      </c>
      <c r="AR84" s="99">
        <f t="shared" si="111"/>
        <v>0</v>
      </c>
      <c r="AS84" s="99">
        <f t="shared" si="111"/>
        <v>0</v>
      </c>
      <c r="AT84" s="99">
        <f t="shared" si="111"/>
        <v>0</v>
      </c>
      <c r="AU84" s="99">
        <f t="shared" si="111"/>
        <v>0</v>
      </c>
      <c r="AV84" s="99">
        <f t="shared" si="111"/>
        <v>0</v>
      </c>
      <c r="AW84" s="99">
        <f t="shared" si="111"/>
        <v>0</v>
      </c>
      <c r="AX84" s="99">
        <f t="shared" si="111"/>
        <v>0</v>
      </c>
      <c r="AY84" s="99">
        <f t="shared" si="111"/>
        <v>0</v>
      </c>
      <c r="AZ84" s="99">
        <f t="shared" si="111"/>
        <v>0</v>
      </c>
      <c r="BA84" s="99">
        <f t="shared" si="111"/>
        <v>0</v>
      </c>
      <c r="BB84" s="99">
        <f t="shared" si="111"/>
        <v>0</v>
      </c>
      <c r="BC84" s="99">
        <f t="shared" si="111"/>
        <v>0</v>
      </c>
      <c r="BD84" s="99">
        <f t="shared" si="111"/>
        <v>0</v>
      </c>
      <c r="BE84" s="99">
        <f t="shared" si="111"/>
        <v>0</v>
      </c>
      <c r="BF84" s="99">
        <f t="shared" si="111"/>
        <v>0</v>
      </c>
      <c r="BG84" s="99">
        <f t="shared" si="111"/>
        <v>0</v>
      </c>
      <c r="BH84" s="99">
        <f t="shared" si="111"/>
        <v>0</v>
      </c>
      <c r="BI84" s="99">
        <f t="shared" si="111"/>
        <v>0</v>
      </c>
      <c r="BJ84" s="99">
        <f t="shared" si="111"/>
        <v>0</v>
      </c>
      <c r="BK84" s="99">
        <f t="shared" si="111"/>
        <v>0</v>
      </c>
      <c r="BL84" s="99">
        <f t="shared" si="111"/>
        <v>0</v>
      </c>
      <c r="BM84" s="99">
        <f t="shared" si="111"/>
        <v>0</v>
      </c>
      <c r="BN84" s="99">
        <f t="shared" si="111"/>
        <v>0</v>
      </c>
      <c r="BO84" s="99">
        <f t="shared" si="111"/>
        <v>0</v>
      </c>
      <c r="BP84" s="161">
        <f t="shared" si="91"/>
        <v>4560</v>
      </c>
    </row>
    <row r="85" spans="1:68" ht="15" customHeight="1">
      <c r="A85" s="71"/>
      <c r="B85" s="3"/>
      <c r="C85" s="3" t="s">
        <v>0</v>
      </c>
      <c r="D85" s="49" t="s">
        <v>115</v>
      </c>
      <c r="E85" s="62">
        <v>4911.5</v>
      </c>
      <c r="F85" s="23"/>
      <c r="G85" s="24"/>
      <c r="H85" s="24"/>
      <c r="I85" s="35"/>
      <c r="J85" s="35"/>
      <c r="K85" s="184"/>
      <c r="L85" s="213"/>
      <c r="M85" s="213"/>
      <c r="N85" s="213"/>
      <c r="O85" s="105">
        <v>-341.5</v>
      </c>
      <c r="P85" s="26">
        <f>+E85+K85+M85+L85+O85+N85</f>
        <v>4570</v>
      </c>
      <c r="Q85" s="33">
        <f>+Y85+AA85+AC85+AE85+AG85+AI85+AK85++AM85+AO85+AQ85+AS85+AU85+AW85+AY85+BA85+BD85+BF85+BH85++BJ85+BL85+BN85+BO85</f>
        <v>4570</v>
      </c>
      <c r="R85" s="233">
        <f t="shared" ref="R85" si="112">+P85-Q85</f>
        <v>0</v>
      </c>
      <c r="S85" s="20" t="e">
        <f>+Z85+AB85+AD85+AF85+AH85+AJ85+AL85+AR85+AT85+AV85+AX85+AZ85+BB85+#REF!+#REF!+#REF!+BC85+BE85+BG85+BI85+BK85</f>
        <v>#REF!</v>
      </c>
      <c r="T85" s="6" t="e">
        <f>+Q85-S85</f>
        <v>#REF!</v>
      </c>
      <c r="U85" s="109" t="e">
        <f>+T85+R85</f>
        <v>#REF!</v>
      </c>
      <c r="V85" s="320">
        <f>+Z85+AB85+AD85+AF85+AH85+AJ85+AL85+AN85+AP85+AR85+AT85+AV85+AX85+AZ85+BC85+BE85+BG85+BI85+BK85+BM85</f>
        <v>4560</v>
      </c>
      <c r="W85" s="320">
        <f>+Q85-V85</f>
        <v>10</v>
      </c>
      <c r="X85" s="320">
        <f>+W85+R85</f>
        <v>10</v>
      </c>
      <c r="Y85" s="33"/>
      <c r="Z85" s="25"/>
      <c r="AA85" s="182"/>
      <c r="AB85" s="183"/>
      <c r="AC85" s="182">
        <f>4911.5-341.5</f>
        <v>4570</v>
      </c>
      <c r="AD85" s="183">
        <v>4560</v>
      </c>
      <c r="AE85" s="182"/>
      <c r="AF85" s="183"/>
      <c r="AG85" s="182"/>
      <c r="AH85" s="183"/>
      <c r="AI85" s="198"/>
      <c r="AJ85" s="124"/>
      <c r="AK85" s="198"/>
      <c r="AL85" s="124"/>
      <c r="AM85" s="198"/>
      <c r="AN85" s="198"/>
      <c r="AO85" s="198"/>
      <c r="AP85" s="198"/>
      <c r="AQ85" s="198"/>
      <c r="AR85" s="183"/>
      <c r="AS85" s="182"/>
      <c r="AT85" s="183"/>
      <c r="AU85" s="182"/>
      <c r="AV85" s="183"/>
      <c r="AW85" s="182"/>
      <c r="AX85" s="183"/>
      <c r="AY85" s="198"/>
      <c r="AZ85" s="183"/>
      <c r="BA85" s="198"/>
      <c r="BB85" s="183"/>
      <c r="BC85" s="183"/>
      <c r="BD85" s="198"/>
      <c r="BE85" s="183"/>
      <c r="BF85" s="198"/>
      <c r="BG85" s="183"/>
      <c r="BH85" s="198"/>
      <c r="BI85" s="183"/>
      <c r="BJ85" s="198"/>
      <c r="BK85" s="182"/>
      <c r="BL85" s="26"/>
      <c r="BM85" s="124"/>
      <c r="BN85" s="124"/>
      <c r="BO85" s="26"/>
      <c r="BP85" s="161">
        <f t="shared" si="91"/>
        <v>4560</v>
      </c>
    </row>
    <row r="86" spans="1:68" s="29" customFormat="1" ht="15" customHeight="1">
      <c r="A86" s="87"/>
      <c r="B86" s="88" t="s">
        <v>14</v>
      </c>
      <c r="C86" s="88"/>
      <c r="D86" s="89" t="s">
        <v>81</v>
      </c>
      <c r="E86" s="98">
        <f>+E87</f>
        <v>0</v>
      </c>
      <c r="F86" s="98">
        <f t="shared" ref="F86:BO86" si="113">+F87</f>
        <v>0</v>
      </c>
      <c r="G86" s="98">
        <f t="shared" si="113"/>
        <v>0</v>
      </c>
      <c r="H86" s="98">
        <f t="shared" si="113"/>
        <v>0</v>
      </c>
      <c r="I86" s="98">
        <f t="shared" si="113"/>
        <v>0</v>
      </c>
      <c r="J86" s="98">
        <f t="shared" si="113"/>
        <v>0</v>
      </c>
      <c r="K86" s="98">
        <f t="shared" si="113"/>
        <v>0</v>
      </c>
      <c r="L86" s="98">
        <f t="shared" si="113"/>
        <v>0</v>
      </c>
      <c r="M86" s="98">
        <f t="shared" si="113"/>
        <v>0</v>
      </c>
      <c r="N86" s="98">
        <f t="shared" si="113"/>
        <v>0</v>
      </c>
      <c r="O86" s="98">
        <f t="shared" si="113"/>
        <v>0</v>
      </c>
      <c r="P86" s="98">
        <f t="shared" si="113"/>
        <v>0</v>
      </c>
      <c r="Q86" s="98">
        <f t="shared" si="113"/>
        <v>0</v>
      </c>
      <c r="R86" s="98">
        <f t="shared" si="113"/>
        <v>0</v>
      </c>
      <c r="S86" s="98" t="e">
        <f t="shared" si="113"/>
        <v>#REF!</v>
      </c>
      <c r="T86" s="98" t="e">
        <f t="shared" si="113"/>
        <v>#REF!</v>
      </c>
      <c r="U86" s="98" t="e">
        <f t="shared" si="113"/>
        <v>#REF!</v>
      </c>
      <c r="V86" s="98">
        <f t="shared" si="113"/>
        <v>0</v>
      </c>
      <c r="W86" s="98">
        <f t="shared" si="113"/>
        <v>0</v>
      </c>
      <c r="X86" s="98">
        <f t="shared" si="113"/>
        <v>0</v>
      </c>
      <c r="Y86" s="98">
        <f t="shared" si="113"/>
        <v>0</v>
      </c>
      <c r="Z86" s="98">
        <f t="shared" si="113"/>
        <v>0</v>
      </c>
      <c r="AA86" s="98">
        <f t="shared" si="113"/>
        <v>0</v>
      </c>
      <c r="AB86" s="98">
        <f t="shared" si="113"/>
        <v>0</v>
      </c>
      <c r="AC86" s="98">
        <f t="shared" si="113"/>
        <v>0</v>
      </c>
      <c r="AD86" s="98">
        <f t="shared" si="113"/>
        <v>0</v>
      </c>
      <c r="AE86" s="98">
        <f t="shared" si="113"/>
        <v>0</v>
      </c>
      <c r="AF86" s="98">
        <f t="shared" si="113"/>
        <v>0</v>
      </c>
      <c r="AG86" s="98">
        <f t="shared" si="113"/>
        <v>0</v>
      </c>
      <c r="AH86" s="98">
        <f t="shared" si="113"/>
        <v>0</v>
      </c>
      <c r="AI86" s="98">
        <f t="shared" si="113"/>
        <v>0</v>
      </c>
      <c r="AJ86" s="98">
        <f t="shared" si="113"/>
        <v>0</v>
      </c>
      <c r="AK86" s="98">
        <f t="shared" si="113"/>
        <v>0</v>
      </c>
      <c r="AL86" s="98">
        <f t="shared" si="113"/>
        <v>0</v>
      </c>
      <c r="AM86" s="98">
        <f t="shared" si="113"/>
        <v>0</v>
      </c>
      <c r="AN86" s="98">
        <f t="shared" si="113"/>
        <v>0</v>
      </c>
      <c r="AO86" s="98">
        <f t="shared" si="113"/>
        <v>0</v>
      </c>
      <c r="AP86" s="98">
        <f t="shared" si="113"/>
        <v>0</v>
      </c>
      <c r="AQ86" s="98">
        <f t="shared" si="113"/>
        <v>0</v>
      </c>
      <c r="AR86" s="98">
        <f t="shared" si="113"/>
        <v>0</v>
      </c>
      <c r="AS86" s="98">
        <f t="shared" si="113"/>
        <v>0</v>
      </c>
      <c r="AT86" s="98">
        <f t="shared" si="113"/>
        <v>0</v>
      </c>
      <c r="AU86" s="98">
        <f t="shared" si="113"/>
        <v>0</v>
      </c>
      <c r="AV86" s="98">
        <f t="shared" si="113"/>
        <v>0</v>
      </c>
      <c r="AW86" s="98">
        <f t="shared" si="113"/>
        <v>0</v>
      </c>
      <c r="AX86" s="98">
        <f t="shared" si="113"/>
        <v>0</v>
      </c>
      <c r="AY86" s="98">
        <f t="shared" si="113"/>
        <v>0</v>
      </c>
      <c r="AZ86" s="98">
        <f t="shared" si="113"/>
        <v>0</v>
      </c>
      <c r="BA86" s="98">
        <f t="shared" si="113"/>
        <v>0</v>
      </c>
      <c r="BB86" s="98">
        <f t="shared" si="113"/>
        <v>0</v>
      </c>
      <c r="BC86" s="98">
        <f t="shared" si="113"/>
        <v>0</v>
      </c>
      <c r="BD86" s="98">
        <f t="shared" si="113"/>
        <v>0</v>
      </c>
      <c r="BE86" s="98">
        <f t="shared" si="113"/>
        <v>0</v>
      </c>
      <c r="BF86" s="98">
        <f t="shared" si="113"/>
        <v>0</v>
      </c>
      <c r="BG86" s="98">
        <f t="shared" si="113"/>
        <v>0</v>
      </c>
      <c r="BH86" s="98">
        <f t="shared" si="113"/>
        <v>0</v>
      </c>
      <c r="BI86" s="98">
        <f t="shared" si="113"/>
        <v>0</v>
      </c>
      <c r="BJ86" s="98">
        <f t="shared" si="113"/>
        <v>0</v>
      </c>
      <c r="BK86" s="98">
        <f t="shared" si="113"/>
        <v>0</v>
      </c>
      <c r="BL86" s="98">
        <f t="shared" si="113"/>
        <v>0</v>
      </c>
      <c r="BM86" s="98">
        <f t="shared" si="113"/>
        <v>0</v>
      </c>
      <c r="BN86" s="98">
        <f t="shared" si="113"/>
        <v>0</v>
      </c>
      <c r="BO86" s="98">
        <f t="shared" si="113"/>
        <v>0</v>
      </c>
      <c r="BP86" s="161">
        <f t="shared" si="91"/>
        <v>0</v>
      </c>
    </row>
    <row r="87" spans="1:68" ht="15" customHeight="1">
      <c r="A87" s="71"/>
      <c r="B87" s="3"/>
      <c r="C87" s="3" t="s">
        <v>0</v>
      </c>
      <c r="D87" s="56" t="s">
        <v>83</v>
      </c>
      <c r="E87" s="62"/>
      <c r="F87" s="23"/>
      <c r="G87" s="24"/>
      <c r="H87" s="24"/>
      <c r="I87" s="35"/>
      <c r="J87" s="35"/>
      <c r="K87" s="184"/>
      <c r="L87" s="213"/>
      <c r="M87" s="213"/>
      <c r="N87" s="213"/>
      <c r="O87" s="105"/>
      <c r="P87" s="26">
        <f t="shared" ref="P87" si="114">+E87+K87+M87+L87+O87+N87</f>
        <v>0</v>
      </c>
      <c r="Q87" s="33">
        <f>+Y87+AA87+AC87+AE87+AG87+AI87+AK87++AM87+AO87+AQ87+AS87+AU87+AW87+AY87+BA87+BD87+BF87+BH87++BJ87+BL87+BN87+BO87</f>
        <v>0</v>
      </c>
      <c r="R87" s="233">
        <f t="shared" ref="R87" si="115">+P87-Q87</f>
        <v>0</v>
      </c>
      <c r="S87" s="20" t="e">
        <f>+Z87+AB87+AD87+AF87+AH87+AJ87+AL87+AR87+AT87+AV87+AX87+AZ87+BB87+#REF!+#REF!+#REF!+BC87+BE87+BG87+BI87+BK87</f>
        <v>#REF!</v>
      </c>
      <c r="T87" s="6" t="e">
        <f>+Q87-S87</f>
        <v>#REF!</v>
      </c>
      <c r="U87" s="109" t="e">
        <f>+T87+R87</f>
        <v>#REF!</v>
      </c>
      <c r="V87" s="320">
        <f>+Z87+AB87+AD87+AF87+AH87+AJ87+AL87+AN87+AP87+AR87+AT87+AV87+AX87+AZ87+BC87+BE87+BG87+BI87+BK87+BM87</f>
        <v>0</v>
      </c>
      <c r="W87" s="320">
        <f>+Q87-V87</f>
        <v>0</v>
      </c>
      <c r="X87" s="320">
        <f>+W87+R87</f>
        <v>0</v>
      </c>
      <c r="Y87" s="33"/>
      <c r="Z87" s="25"/>
      <c r="AA87" s="182"/>
      <c r="AB87" s="183"/>
      <c r="AC87" s="182"/>
      <c r="AD87" s="183"/>
      <c r="AE87" s="182"/>
      <c r="AF87" s="183"/>
      <c r="AG87" s="182"/>
      <c r="AH87" s="183"/>
      <c r="AI87" s="198"/>
      <c r="AJ87" s="124"/>
      <c r="AK87" s="198"/>
      <c r="AL87" s="124"/>
      <c r="AM87" s="198"/>
      <c r="AN87" s="198"/>
      <c r="AO87" s="198"/>
      <c r="AP87" s="198"/>
      <c r="AQ87" s="198"/>
      <c r="AR87" s="183"/>
      <c r="AS87" s="182"/>
      <c r="AT87" s="183"/>
      <c r="AU87" s="182"/>
      <c r="AV87" s="183"/>
      <c r="AW87" s="182"/>
      <c r="AX87" s="183"/>
      <c r="AY87" s="198"/>
      <c r="AZ87" s="183"/>
      <c r="BA87" s="198"/>
      <c r="BB87" s="183"/>
      <c r="BC87" s="183"/>
      <c r="BD87" s="198"/>
      <c r="BE87" s="183"/>
      <c r="BF87" s="198"/>
      <c r="BG87" s="183"/>
      <c r="BH87" s="198"/>
      <c r="BI87" s="183"/>
      <c r="BJ87" s="198"/>
      <c r="BK87" s="182"/>
      <c r="BL87" s="26"/>
      <c r="BM87" s="124"/>
      <c r="BN87" s="124"/>
      <c r="BO87" s="26"/>
      <c r="BP87" s="161">
        <f t="shared" si="91"/>
        <v>0</v>
      </c>
    </row>
    <row r="88" spans="1:68" ht="15" customHeight="1">
      <c r="A88" s="71"/>
      <c r="B88" s="88" t="s">
        <v>21</v>
      </c>
      <c r="C88" s="88"/>
      <c r="D88" s="89" t="s">
        <v>156</v>
      </c>
      <c r="E88" s="98">
        <f>+E89</f>
        <v>0</v>
      </c>
      <c r="F88" s="98">
        <f t="shared" ref="F88:O88" si="116">+F89</f>
        <v>0</v>
      </c>
      <c r="G88" s="98">
        <f t="shared" si="116"/>
        <v>0</v>
      </c>
      <c r="H88" s="98">
        <f t="shared" si="116"/>
        <v>0</v>
      </c>
      <c r="I88" s="98">
        <f t="shared" si="116"/>
        <v>0</v>
      </c>
      <c r="J88" s="98">
        <f t="shared" si="116"/>
        <v>0</v>
      </c>
      <c r="K88" s="98">
        <f t="shared" si="116"/>
        <v>0</v>
      </c>
      <c r="L88" s="98">
        <f t="shared" si="116"/>
        <v>0</v>
      </c>
      <c r="M88" s="98">
        <f t="shared" si="116"/>
        <v>0</v>
      </c>
      <c r="N88" s="98">
        <f t="shared" si="116"/>
        <v>0</v>
      </c>
      <c r="O88" s="98">
        <f t="shared" si="116"/>
        <v>500</v>
      </c>
      <c r="P88" s="98">
        <f>+P89</f>
        <v>500</v>
      </c>
      <c r="Q88" s="98">
        <f t="shared" ref="Q88:BO88" si="117">+Q89</f>
        <v>500</v>
      </c>
      <c r="R88" s="98">
        <f t="shared" si="117"/>
        <v>0</v>
      </c>
      <c r="S88" s="98" t="e">
        <f t="shared" si="117"/>
        <v>#REF!</v>
      </c>
      <c r="T88" s="98" t="e">
        <f t="shared" si="117"/>
        <v>#REF!</v>
      </c>
      <c r="U88" s="98" t="e">
        <f t="shared" si="117"/>
        <v>#REF!</v>
      </c>
      <c r="V88" s="98">
        <f t="shared" si="117"/>
        <v>321.79000000000002</v>
      </c>
      <c r="W88" s="98">
        <f t="shared" si="117"/>
        <v>178.20999999999998</v>
      </c>
      <c r="X88" s="98">
        <f t="shared" si="117"/>
        <v>178.20999999999998</v>
      </c>
      <c r="Y88" s="98">
        <f t="shared" si="117"/>
        <v>0</v>
      </c>
      <c r="Z88" s="98">
        <f t="shared" si="117"/>
        <v>0</v>
      </c>
      <c r="AA88" s="98">
        <f t="shared" si="117"/>
        <v>0</v>
      </c>
      <c r="AB88" s="98">
        <f t="shared" si="117"/>
        <v>0</v>
      </c>
      <c r="AC88" s="98">
        <f t="shared" si="117"/>
        <v>0</v>
      </c>
      <c r="AD88" s="98">
        <f t="shared" si="117"/>
        <v>0</v>
      </c>
      <c r="AE88" s="98">
        <f t="shared" si="117"/>
        <v>0</v>
      </c>
      <c r="AF88" s="98">
        <f t="shared" si="117"/>
        <v>0</v>
      </c>
      <c r="AG88" s="98">
        <f t="shared" si="117"/>
        <v>0</v>
      </c>
      <c r="AH88" s="98">
        <f t="shared" si="117"/>
        <v>0</v>
      </c>
      <c r="AI88" s="98">
        <f t="shared" si="117"/>
        <v>0</v>
      </c>
      <c r="AJ88" s="98">
        <f t="shared" si="117"/>
        <v>0</v>
      </c>
      <c r="AK88" s="98">
        <f t="shared" si="117"/>
        <v>0</v>
      </c>
      <c r="AL88" s="98">
        <f t="shared" si="117"/>
        <v>0</v>
      </c>
      <c r="AM88" s="98">
        <f t="shared" si="117"/>
        <v>0</v>
      </c>
      <c r="AN88" s="98">
        <f t="shared" si="117"/>
        <v>0</v>
      </c>
      <c r="AO88" s="98">
        <f t="shared" si="117"/>
        <v>0</v>
      </c>
      <c r="AP88" s="98">
        <f t="shared" si="117"/>
        <v>0</v>
      </c>
      <c r="AQ88" s="98">
        <f t="shared" si="117"/>
        <v>0</v>
      </c>
      <c r="AR88" s="98">
        <f t="shared" si="117"/>
        <v>0</v>
      </c>
      <c r="AS88" s="98">
        <f t="shared" si="117"/>
        <v>0</v>
      </c>
      <c r="AT88" s="98">
        <f t="shared" si="117"/>
        <v>0</v>
      </c>
      <c r="AU88" s="98">
        <f t="shared" si="117"/>
        <v>0</v>
      </c>
      <c r="AV88" s="98">
        <f t="shared" si="117"/>
        <v>0</v>
      </c>
      <c r="AW88" s="98">
        <f t="shared" si="117"/>
        <v>0</v>
      </c>
      <c r="AX88" s="98">
        <f t="shared" si="117"/>
        <v>0</v>
      </c>
      <c r="AY88" s="98">
        <f t="shared" si="117"/>
        <v>0</v>
      </c>
      <c r="AZ88" s="98">
        <f t="shared" si="117"/>
        <v>0</v>
      </c>
      <c r="BA88" s="98">
        <f t="shared" si="117"/>
        <v>0</v>
      </c>
      <c r="BB88" s="98">
        <f t="shared" si="117"/>
        <v>0</v>
      </c>
      <c r="BC88" s="98">
        <f t="shared" si="117"/>
        <v>0</v>
      </c>
      <c r="BD88" s="98">
        <f t="shared" si="117"/>
        <v>0</v>
      </c>
      <c r="BE88" s="98">
        <f t="shared" si="117"/>
        <v>0</v>
      </c>
      <c r="BF88" s="98">
        <f t="shared" si="117"/>
        <v>500</v>
      </c>
      <c r="BG88" s="98">
        <f t="shared" si="117"/>
        <v>321.79000000000002</v>
      </c>
      <c r="BH88" s="98">
        <f t="shared" si="117"/>
        <v>0</v>
      </c>
      <c r="BI88" s="98">
        <f t="shared" si="117"/>
        <v>0</v>
      </c>
      <c r="BJ88" s="98">
        <f t="shared" si="117"/>
        <v>0</v>
      </c>
      <c r="BK88" s="98">
        <f t="shared" si="117"/>
        <v>0</v>
      </c>
      <c r="BL88" s="98">
        <f t="shared" si="117"/>
        <v>0</v>
      </c>
      <c r="BM88" s="98">
        <f t="shared" si="117"/>
        <v>0</v>
      </c>
      <c r="BN88" s="98">
        <f t="shared" si="117"/>
        <v>0</v>
      </c>
      <c r="BO88" s="98">
        <f t="shared" si="117"/>
        <v>0</v>
      </c>
      <c r="BP88" s="161">
        <f t="shared" si="91"/>
        <v>321.79000000000002</v>
      </c>
    </row>
    <row r="89" spans="1:68" ht="15" customHeight="1">
      <c r="A89" s="71"/>
      <c r="B89" s="3"/>
      <c r="C89" s="3" t="s">
        <v>0</v>
      </c>
      <c r="D89" s="306" t="s">
        <v>157</v>
      </c>
      <c r="E89" s="62"/>
      <c r="F89" s="23"/>
      <c r="G89" s="24"/>
      <c r="H89" s="24"/>
      <c r="I89" s="35"/>
      <c r="J89" s="35"/>
      <c r="K89" s="184"/>
      <c r="L89" s="213"/>
      <c r="M89" s="213"/>
      <c r="N89" s="213"/>
      <c r="O89" s="105">
        <v>500</v>
      </c>
      <c r="P89" s="26">
        <f t="shared" ref="P89" si="118">+E89+K89+M89+L89+O89+N89</f>
        <v>500</v>
      </c>
      <c r="Q89" s="33">
        <f>+Y89+AA89+AC89+AE89+AG89+AI89+AK89++AM89+AO89+AQ89+AS89+AU89+AW89+AY89+BA89+BD89+BF89+BH89++BJ89+BL89+BN89+BO89</f>
        <v>500</v>
      </c>
      <c r="R89" s="233">
        <f t="shared" ref="R89" si="119">+P89-Q89</f>
        <v>0</v>
      </c>
      <c r="S89" s="20" t="e">
        <f>+Z89+AB89+AD89+AF89+AH89+AJ89+AL89+AR89+AT89+AV89+AX89+AZ89+BB89+#REF!+#REF!+#REF!+BC89+BE89+BG89+BI89+BK89</f>
        <v>#REF!</v>
      </c>
      <c r="T89" s="6" t="e">
        <f>+Q89-S89</f>
        <v>#REF!</v>
      </c>
      <c r="U89" s="109" t="e">
        <f>+T89+R89</f>
        <v>#REF!</v>
      </c>
      <c r="V89" s="320">
        <f>+Z89+AB89+AD89+AF89+AH89+AJ89+AL89+AN89+AP89+AR89+AT89+AV89+AX89+AZ89+BC89+BE89+BG89+BI89+BK89+BM89</f>
        <v>321.79000000000002</v>
      </c>
      <c r="W89" s="320">
        <f>+Q89-V89</f>
        <v>178.20999999999998</v>
      </c>
      <c r="X89" s="320">
        <f>+W89+R89</f>
        <v>178.20999999999998</v>
      </c>
      <c r="Y89" s="33"/>
      <c r="Z89" s="25"/>
      <c r="AA89" s="182"/>
      <c r="AB89" s="183"/>
      <c r="AC89" s="182"/>
      <c r="AD89" s="183"/>
      <c r="AE89" s="182"/>
      <c r="AF89" s="183"/>
      <c r="AG89" s="182"/>
      <c r="AH89" s="183"/>
      <c r="AI89" s="198"/>
      <c r="AJ89" s="124"/>
      <c r="AK89" s="198"/>
      <c r="AL89" s="124"/>
      <c r="AM89" s="198"/>
      <c r="AN89" s="198"/>
      <c r="AO89" s="198"/>
      <c r="AP89" s="198"/>
      <c r="AQ89" s="198"/>
      <c r="AR89" s="183"/>
      <c r="AS89" s="182"/>
      <c r="AT89" s="183"/>
      <c r="AU89" s="182"/>
      <c r="AV89" s="183"/>
      <c r="AW89" s="182"/>
      <c r="AX89" s="183"/>
      <c r="AY89" s="198"/>
      <c r="AZ89" s="183"/>
      <c r="BA89" s="198"/>
      <c r="BB89" s="183"/>
      <c r="BC89" s="183"/>
      <c r="BD89" s="198"/>
      <c r="BE89" s="183"/>
      <c r="BF89" s="198">
        <v>500</v>
      </c>
      <c r="BG89" s="183">
        <v>321.79000000000002</v>
      </c>
      <c r="BH89" s="198"/>
      <c r="BI89" s="183"/>
      <c r="BJ89" s="198"/>
      <c r="BK89" s="182"/>
      <c r="BL89" s="26"/>
      <c r="BM89" s="124"/>
      <c r="BN89" s="124"/>
      <c r="BO89" s="26"/>
      <c r="BP89" s="161"/>
    </row>
    <row r="90" spans="1:68" ht="15" customHeight="1">
      <c r="A90" s="71"/>
      <c r="B90" s="3"/>
      <c r="C90" s="3"/>
      <c r="D90" s="118"/>
      <c r="E90" s="62"/>
      <c r="F90" s="33"/>
      <c r="G90" s="25"/>
      <c r="H90" s="25"/>
      <c r="I90" s="35"/>
      <c r="J90" s="35"/>
      <c r="K90" s="184"/>
      <c r="L90" s="213"/>
      <c r="M90" s="213"/>
      <c r="N90" s="213"/>
      <c r="O90" s="105"/>
      <c r="P90" s="26"/>
      <c r="Q90" s="33"/>
      <c r="R90" s="233"/>
      <c r="S90" s="109"/>
      <c r="T90" s="6"/>
      <c r="U90" s="109"/>
      <c r="V90" s="320"/>
      <c r="W90" s="320"/>
      <c r="X90" s="320"/>
      <c r="Y90" s="33"/>
      <c r="Z90" s="25"/>
      <c r="AA90" s="182"/>
      <c r="AB90" s="183"/>
      <c r="AC90" s="182"/>
      <c r="AD90" s="183"/>
      <c r="AE90" s="182"/>
      <c r="AF90" s="183"/>
      <c r="AG90" s="182"/>
      <c r="AH90" s="183"/>
      <c r="AI90" s="198"/>
      <c r="AJ90" s="124"/>
      <c r="AK90" s="198"/>
      <c r="AL90" s="124"/>
      <c r="AM90" s="198"/>
      <c r="AN90" s="198"/>
      <c r="AO90" s="198"/>
      <c r="AP90" s="198"/>
      <c r="AQ90" s="198"/>
      <c r="AR90" s="183"/>
      <c r="AS90" s="182"/>
      <c r="AT90" s="183"/>
      <c r="AU90" s="182"/>
      <c r="AV90" s="183"/>
      <c r="AW90" s="182"/>
      <c r="AX90" s="183"/>
      <c r="AY90" s="198"/>
      <c r="AZ90" s="183"/>
      <c r="BA90" s="198"/>
      <c r="BB90" s="183"/>
      <c r="BC90" s="183"/>
      <c r="BD90" s="198"/>
      <c r="BE90" s="183"/>
      <c r="BF90" s="198"/>
      <c r="BG90" s="183"/>
      <c r="BH90" s="198"/>
      <c r="BI90" s="183"/>
      <c r="BJ90" s="198"/>
      <c r="BK90" s="182"/>
      <c r="BL90" s="26"/>
      <c r="BM90" s="124"/>
      <c r="BN90" s="124"/>
      <c r="BO90" s="26"/>
      <c r="BP90" s="161"/>
    </row>
    <row r="91" spans="1:68" ht="15" customHeight="1">
      <c r="A91" s="71"/>
      <c r="B91" s="3" t="s">
        <v>57</v>
      </c>
      <c r="C91" s="3"/>
      <c r="D91" s="119" t="s">
        <v>58</v>
      </c>
      <c r="E91" s="130">
        <f>SUM(E92:E94)</f>
        <v>0</v>
      </c>
      <c r="F91" s="130">
        <f t="shared" ref="F91:O91" si="120">SUM(F92:F94)</f>
        <v>0</v>
      </c>
      <c r="G91" s="130">
        <f t="shared" si="120"/>
        <v>0</v>
      </c>
      <c r="H91" s="130">
        <f t="shared" si="120"/>
        <v>0</v>
      </c>
      <c r="I91" s="130">
        <f t="shared" si="120"/>
        <v>0</v>
      </c>
      <c r="J91" s="130">
        <f t="shared" si="120"/>
        <v>0</v>
      </c>
      <c r="K91" s="191">
        <f t="shared" si="120"/>
        <v>0</v>
      </c>
      <c r="L91" s="131">
        <f t="shared" si="120"/>
        <v>4202</v>
      </c>
      <c r="M91" s="131">
        <f t="shared" si="120"/>
        <v>0</v>
      </c>
      <c r="N91" s="131">
        <f t="shared" si="120"/>
        <v>0</v>
      </c>
      <c r="O91" s="129">
        <f t="shared" si="120"/>
        <v>0</v>
      </c>
      <c r="P91" s="131">
        <f t="shared" ref="P91:BO91" si="121">SUM(P92:P94)</f>
        <v>4202</v>
      </c>
      <c r="Q91" s="131">
        <f t="shared" si="121"/>
        <v>4202</v>
      </c>
      <c r="R91" s="131">
        <f t="shared" si="121"/>
        <v>0</v>
      </c>
      <c r="S91" s="131" t="e">
        <f t="shared" si="121"/>
        <v>#REF!</v>
      </c>
      <c r="T91" s="131" t="e">
        <f t="shared" si="121"/>
        <v>#REF!</v>
      </c>
      <c r="U91" s="131" t="e">
        <f t="shared" si="121"/>
        <v>#REF!</v>
      </c>
      <c r="V91" s="131">
        <f t="shared" si="121"/>
        <v>4202</v>
      </c>
      <c r="W91" s="131">
        <f t="shared" si="121"/>
        <v>0</v>
      </c>
      <c r="X91" s="131">
        <f t="shared" si="121"/>
        <v>0</v>
      </c>
      <c r="Y91" s="131">
        <f t="shared" si="121"/>
        <v>0</v>
      </c>
      <c r="Z91" s="131">
        <f t="shared" si="121"/>
        <v>0</v>
      </c>
      <c r="AA91" s="131">
        <f t="shared" si="121"/>
        <v>0</v>
      </c>
      <c r="AB91" s="131">
        <f t="shared" si="121"/>
        <v>0</v>
      </c>
      <c r="AC91" s="131">
        <f t="shared" si="121"/>
        <v>0</v>
      </c>
      <c r="AD91" s="131">
        <f t="shared" si="121"/>
        <v>0</v>
      </c>
      <c r="AE91" s="131">
        <f t="shared" si="121"/>
        <v>0</v>
      </c>
      <c r="AF91" s="131">
        <f t="shared" si="121"/>
        <v>0</v>
      </c>
      <c r="AG91" s="131">
        <f t="shared" si="121"/>
        <v>0</v>
      </c>
      <c r="AH91" s="131">
        <f t="shared" si="121"/>
        <v>0</v>
      </c>
      <c r="AI91" s="131">
        <f t="shared" si="121"/>
        <v>0</v>
      </c>
      <c r="AJ91" s="131">
        <f t="shared" si="121"/>
        <v>0</v>
      </c>
      <c r="AK91" s="131">
        <f t="shared" si="121"/>
        <v>0</v>
      </c>
      <c r="AL91" s="131">
        <f t="shared" si="121"/>
        <v>0</v>
      </c>
      <c r="AM91" s="131">
        <f t="shared" si="121"/>
        <v>0</v>
      </c>
      <c r="AN91" s="131">
        <f t="shared" si="121"/>
        <v>0</v>
      </c>
      <c r="AO91" s="131">
        <f t="shared" si="121"/>
        <v>0</v>
      </c>
      <c r="AP91" s="131">
        <f t="shared" si="121"/>
        <v>0</v>
      </c>
      <c r="AQ91" s="131">
        <f t="shared" si="121"/>
        <v>0</v>
      </c>
      <c r="AR91" s="131">
        <f t="shared" si="121"/>
        <v>0</v>
      </c>
      <c r="AS91" s="131">
        <f t="shared" si="121"/>
        <v>0</v>
      </c>
      <c r="AT91" s="131">
        <f t="shared" si="121"/>
        <v>0</v>
      </c>
      <c r="AU91" s="131">
        <f t="shared" si="121"/>
        <v>0</v>
      </c>
      <c r="AV91" s="131">
        <f t="shared" si="121"/>
        <v>0</v>
      </c>
      <c r="AW91" s="131">
        <f t="shared" si="121"/>
        <v>0</v>
      </c>
      <c r="AX91" s="131">
        <f t="shared" si="121"/>
        <v>0</v>
      </c>
      <c r="AY91" s="131">
        <f t="shared" si="121"/>
        <v>2000</v>
      </c>
      <c r="AZ91" s="131">
        <f t="shared" si="121"/>
        <v>2000</v>
      </c>
      <c r="BA91" s="131">
        <f t="shared" si="121"/>
        <v>0</v>
      </c>
      <c r="BB91" s="131">
        <f t="shared" si="121"/>
        <v>0</v>
      </c>
      <c r="BC91" s="131">
        <f t="shared" si="121"/>
        <v>0</v>
      </c>
      <c r="BD91" s="131">
        <f t="shared" si="121"/>
        <v>2202</v>
      </c>
      <c r="BE91" s="131">
        <f t="shared" si="121"/>
        <v>2202</v>
      </c>
      <c r="BF91" s="131">
        <f t="shared" si="121"/>
        <v>0</v>
      </c>
      <c r="BG91" s="131">
        <f t="shared" si="121"/>
        <v>0</v>
      </c>
      <c r="BH91" s="131">
        <f t="shared" si="121"/>
        <v>0</v>
      </c>
      <c r="BI91" s="131">
        <f t="shared" si="121"/>
        <v>0</v>
      </c>
      <c r="BJ91" s="131">
        <f t="shared" si="121"/>
        <v>0</v>
      </c>
      <c r="BK91" s="131">
        <f t="shared" si="121"/>
        <v>0</v>
      </c>
      <c r="BL91" s="131">
        <f t="shared" si="121"/>
        <v>0</v>
      </c>
      <c r="BM91" s="131">
        <f t="shared" si="121"/>
        <v>0</v>
      </c>
      <c r="BN91" s="131">
        <f t="shared" si="121"/>
        <v>0</v>
      </c>
      <c r="BO91" s="131">
        <f t="shared" si="121"/>
        <v>0</v>
      </c>
      <c r="BP91" s="161">
        <f t="shared" ref="BP91:BP105" si="122">+Z91+AD91+AF91+AB91+AH91+AJ91+AL91+AR91+AT91+AV91+AX91+AZ91+BB91+BC91+BE91+BG91+BI91+BK91</f>
        <v>4202</v>
      </c>
    </row>
    <row r="92" spans="1:68" ht="33" customHeight="1">
      <c r="A92" s="71"/>
      <c r="B92" s="3"/>
      <c r="C92" s="3" t="s">
        <v>0</v>
      </c>
      <c r="D92" s="118" t="s">
        <v>126</v>
      </c>
      <c r="E92" s="62"/>
      <c r="F92" s="32"/>
      <c r="G92" s="25"/>
      <c r="H92" s="25"/>
      <c r="I92" s="35"/>
      <c r="J92" s="35"/>
      <c r="K92" s="184"/>
      <c r="L92" s="213">
        <v>4202</v>
      </c>
      <c r="M92" s="213"/>
      <c r="N92" s="213"/>
      <c r="O92" s="105"/>
      <c r="P92" s="26">
        <f t="shared" ref="P92:P109" si="123">+E92+K92+M92+L92+O92+N92</f>
        <v>4202</v>
      </c>
      <c r="Q92" s="33">
        <f t="shared" ref="Q92:Q109" si="124">+Y92+AA92+AC92+AE92+AG92+AI92+AK92++AM92+AO92+AQ92+AS92+AU92+AW92+AY92+BA92+BD92+BF92+BH92++BJ92+BL92+BN92+BO92</f>
        <v>4202</v>
      </c>
      <c r="R92" s="233">
        <f t="shared" ref="R92:R94" si="125">+P92-Q92</f>
        <v>0</v>
      </c>
      <c r="S92" s="20" t="e">
        <f>+Z92+AB92+AD92+AF92+AH92+AJ92+AL92+AR92+AT92+AV92+AX92+AZ92+BB92+#REF!+#REF!+#REF!+BC92+BE92+BG92+BI92+BK92</f>
        <v>#REF!</v>
      </c>
      <c r="T92" s="6" t="e">
        <f t="shared" ref="T92:T94" si="126">+Q92-S92</f>
        <v>#REF!</v>
      </c>
      <c r="U92" s="109" t="e">
        <f t="shared" ref="U92:U94" si="127">+T92+R92</f>
        <v>#REF!</v>
      </c>
      <c r="V92" s="320">
        <f t="shared" ref="V92:V94" si="128">+Z92+AB92+AD92+AF92+AH92+AJ92+AL92+AN92+AP92+AR92+AT92+AV92+AX92+AZ92+BC92+BE92+BG92+BI92+BK92+BM92</f>
        <v>4202</v>
      </c>
      <c r="W92" s="320">
        <f t="shared" ref="W92:W94" si="129">+Q92-V92</f>
        <v>0</v>
      </c>
      <c r="X92" s="320">
        <f>+W92+R92</f>
        <v>0</v>
      </c>
      <c r="Y92" s="33"/>
      <c r="Z92" s="25"/>
      <c r="AA92" s="182"/>
      <c r="AB92" s="183"/>
      <c r="AC92" s="182"/>
      <c r="AD92" s="183"/>
      <c r="AE92" s="182"/>
      <c r="AF92" s="183"/>
      <c r="AG92" s="182"/>
      <c r="AH92" s="183"/>
      <c r="AI92" s="198"/>
      <c r="AJ92" s="124"/>
      <c r="AK92" s="198"/>
      <c r="AL92" s="124"/>
      <c r="AM92" s="198"/>
      <c r="AN92" s="198"/>
      <c r="AO92" s="198"/>
      <c r="AP92" s="198"/>
      <c r="AQ92" s="198"/>
      <c r="AR92" s="183"/>
      <c r="AS92" s="182"/>
      <c r="AT92" s="183"/>
      <c r="AU92" s="182"/>
      <c r="AV92" s="183"/>
      <c r="AW92" s="182"/>
      <c r="AX92" s="183"/>
      <c r="AY92" s="198">
        <v>2000</v>
      </c>
      <c r="AZ92" s="183">
        <v>2000</v>
      </c>
      <c r="BA92" s="198"/>
      <c r="BB92" s="183"/>
      <c r="BC92" s="183"/>
      <c r="BD92" s="198">
        <v>2202</v>
      </c>
      <c r="BE92" s="183">
        <v>2202</v>
      </c>
      <c r="BF92" s="198"/>
      <c r="BG92" s="183"/>
      <c r="BH92" s="198"/>
      <c r="BI92" s="183"/>
      <c r="BJ92" s="198"/>
      <c r="BK92" s="25"/>
      <c r="BL92" s="26"/>
      <c r="BM92" s="124"/>
      <c r="BN92" s="124"/>
      <c r="BO92" s="26"/>
      <c r="BP92" s="161">
        <f t="shared" si="122"/>
        <v>4202</v>
      </c>
    </row>
    <row r="93" spans="1:68" ht="15" customHeight="1">
      <c r="A93" s="71"/>
      <c r="B93" s="3"/>
      <c r="C93" s="3"/>
      <c r="D93" s="118"/>
      <c r="E93" s="62"/>
      <c r="F93" s="32"/>
      <c r="G93" s="25"/>
      <c r="H93" s="25"/>
      <c r="I93" s="35"/>
      <c r="J93" s="35"/>
      <c r="K93" s="184"/>
      <c r="L93" s="213"/>
      <c r="M93" s="213"/>
      <c r="N93" s="213"/>
      <c r="O93" s="105"/>
      <c r="P93" s="26">
        <f t="shared" si="123"/>
        <v>0</v>
      </c>
      <c r="Q93" s="33">
        <f t="shared" si="124"/>
        <v>0</v>
      </c>
      <c r="R93" s="233">
        <f t="shared" si="125"/>
        <v>0</v>
      </c>
      <c r="S93" s="20" t="e">
        <f>+Z93+AB93+AD93+AF93+AH93+AJ93+AL93+AR93+AT93+AV93+AX93+AZ93+BB93+#REF!+#REF!+#REF!+BC93+BE93+BG93+BI93+BK93</f>
        <v>#REF!</v>
      </c>
      <c r="T93" s="6" t="e">
        <f t="shared" si="126"/>
        <v>#REF!</v>
      </c>
      <c r="U93" s="109" t="e">
        <f t="shared" si="127"/>
        <v>#REF!</v>
      </c>
      <c r="V93" s="320">
        <f t="shared" si="128"/>
        <v>0</v>
      </c>
      <c r="W93" s="320">
        <f t="shared" si="129"/>
        <v>0</v>
      </c>
      <c r="X93" s="320">
        <f t="shared" ref="X93:X94" si="130">+W93+R93</f>
        <v>0</v>
      </c>
      <c r="Y93" s="33"/>
      <c r="Z93" s="25"/>
      <c r="AA93" s="182"/>
      <c r="AB93" s="183"/>
      <c r="AC93" s="182"/>
      <c r="AD93" s="183"/>
      <c r="AE93" s="182"/>
      <c r="AF93" s="183"/>
      <c r="AG93" s="182"/>
      <c r="AH93" s="183"/>
      <c r="AI93" s="198"/>
      <c r="AJ93" s="124"/>
      <c r="AK93" s="198"/>
      <c r="AL93" s="124"/>
      <c r="AM93" s="198"/>
      <c r="AN93" s="198"/>
      <c r="AO93" s="198"/>
      <c r="AP93" s="198"/>
      <c r="AQ93" s="198"/>
      <c r="AR93" s="183"/>
      <c r="AS93" s="182"/>
      <c r="AT93" s="183"/>
      <c r="AU93" s="182"/>
      <c r="AV93" s="183"/>
      <c r="AW93" s="182"/>
      <c r="AX93" s="183"/>
      <c r="AY93" s="198"/>
      <c r="AZ93" s="183"/>
      <c r="BA93" s="198"/>
      <c r="BB93" s="183"/>
      <c r="BC93" s="183"/>
      <c r="BD93" s="198"/>
      <c r="BE93" s="183"/>
      <c r="BF93" s="198"/>
      <c r="BG93" s="183"/>
      <c r="BH93" s="198"/>
      <c r="BI93" s="183"/>
      <c r="BJ93" s="198"/>
      <c r="BK93" s="25"/>
      <c r="BL93" s="26"/>
      <c r="BM93" s="124"/>
      <c r="BN93" s="124"/>
      <c r="BO93" s="26"/>
      <c r="BP93" s="161">
        <f t="shared" si="122"/>
        <v>0</v>
      </c>
    </row>
    <row r="94" spans="1:68" ht="15" customHeight="1">
      <c r="A94" s="71"/>
      <c r="B94" s="3"/>
      <c r="C94" s="3"/>
      <c r="D94" s="118"/>
      <c r="E94" s="62"/>
      <c r="F94" s="32"/>
      <c r="G94" s="25"/>
      <c r="H94" s="25"/>
      <c r="I94" s="34"/>
      <c r="J94" s="105"/>
      <c r="K94" s="184"/>
      <c r="L94" s="213"/>
      <c r="M94" s="213"/>
      <c r="N94" s="213"/>
      <c r="O94" s="105"/>
      <c r="P94" s="26">
        <f t="shared" si="123"/>
        <v>0</v>
      </c>
      <c r="Q94" s="33">
        <f t="shared" si="124"/>
        <v>0</v>
      </c>
      <c r="R94" s="233">
        <f t="shared" si="125"/>
        <v>0</v>
      </c>
      <c r="S94" s="20" t="e">
        <f>+Z94+AB94+AD94+AF94+AH94+AJ94+AL94+AR94+AT94+AV94+AX94+AZ94+BB94+#REF!+#REF!+#REF!+BC94+BE94+BG94+BI94+BK94</f>
        <v>#REF!</v>
      </c>
      <c r="T94" s="6" t="e">
        <f t="shared" si="126"/>
        <v>#REF!</v>
      </c>
      <c r="U94" s="109" t="e">
        <f t="shared" si="127"/>
        <v>#REF!</v>
      </c>
      <c r="V94" s="320">
        <f t="shared" si="128"/>
        <v>0</v>
      </c>
      <c r="W94" s="320">
        <f t="shared" si="129"/>
        <v>0</v>
      </c>
      <c r="X94" s="320">
        <f t="shared" si="130"/>
        <v>0</v>
      </c>
      <c r="Y94" s="33"/>
      <c r="Z94" s="25"/>
      <c r="AA94" s="182"/>
      <c r="AB94" s="183"/>
      <c r="AC94" s="182"/>
      <c r="AD94" s="183"/>
      <c r="AE94" s="182"/>
      <c r="AF94" s="183"/>
      <c r="AG94" s="182"/>
      <c r="AH94" s="183"/>
      <c r="AI94" s="198"/>
      <c r="AJ94" s="124"/>
      <c r="AK94" s="198"/>
      <c r="AL94" s="124"/>
      <c r="AM94" s="198"/>
      <c r="AN94" s="198"/>
      <c r="AO94" s="198"/>
      <c r="AP94" s="198"/>
      <c r="AQ94" s="198"/>
      <c r="AR94" s="183"/>
      <c r="AS94" s="182"/>
      <c r="AT94" s="183"/>
      <c r="AU94" s="182"/>
      <c r="AV94" s="183"/>
      <c r="AW94" s="182"/>
      <c r="AX94" s="183"/>
      <c r="AY94" s="198"/>
      <c r="AZ94" s="183"/>
      <c r="BA94" s="198"/>
      <c r="BB94" s="183"/>
      <c r="BC94" s="183"/>
      <c r="BD94" s="198"/>
      <c r="BE94" s="183"/>
      <c r="BF94" s="198"/>
      <c r="BG94" s="183"/>
      <c r="BH94" s="198"/>
      <c r="BI94" s="183"/>
      <c r="BJ94" s="198"/>
      <c r="BK94" s="25"/>
      <c r="BL94" s="26"/>
      <c r="BM94" s="124"/>
      <c r="BN94" s="124"/>
      <c r="BO94" s="26"/>
      <c r="BP94" s="161">
        <f t="shared" si="122"/>
        <v>0</v>
      </c>
    </row>
    <row r="95" spans="1:68" s="29" customFormat="1" ht="18" customHeight="1">
      <c r="A95" s="87"/>
      <c r="B95" s="88" t="s">
        <v>50</v>
      </c>
      <c r="C95" s="88"/>
      <c r="D95" s="89" t="s">
        <v>51</v>
      </c>
      <c r="E95" s="98">
        <f>+E96+E97</f>
        <v>0</v>
      </c>
      <c r="F95" s="98">
        <f t="shared" ref="F95:BO95" si="131">+F96+F97</f>
        <v>0</v>
      </c>
      <c r="G95" s="98">
        <f t="shared" si="131"/>
        <v>0</v>
      </c>
      <c r="H95" s="98">
        <f t="shared" si="131"/>
        <v>0</v>
      </c>
      <c r="I95" s="98">
        <f t="shared" si="131"/>
        <v>0</v>
      </c>
      <c r="J95" s="98">
        <f t="shared" si="131"/>
        <v>0</v>
      </c>
      <c r="K95" s="98">
        <f t="shared" si="131"/>
        <v>0</v>
      </c>
      <c r="L95" s="98">
        <f t="shared" si="131"/>
        <v>0</v>
      </c>
      <c r="M95" s="98">
        <f t="shared" si="131"/>
        <v>0</v>
      </c>
      <c r="N95" s="98">
        <f t="shared" si="131"/>
        <v>0</v>
      </c>
      <c r="O95" s="98">
        <f t="shared" si="131"/>
        <v>523</v>
      </c>
      <c r="P95" s="98">
        <f t="shared" si="131"/>
        <v>523</v>
      </c>
      <c r="Q95" s="98">
        <f t="shared" si="131"/>
        <v>0</v>
      </c>
      <c r="R95" s="98">
        <f t="shared" si="131"/>
        <v>523</v>
      </c>
      <c r="S95" s="98" t="e">
        <f t="shared" si="131"/>
        <v>#REF!</v>
      </c>
      <c r="T95" s="98" t="e">
        <f t="shared" si="131"/>
        <v>#REF!</v>
      </c>
      <c r="U95" s="98" t="e">
        <f t="shared" si="131"/>
        <v>#REF!</v>
      </c>
      <c r="V95" s="98">
        <f t="shared" si="131"/>
        <v>0</v>
      </c>
      <c r="W95" s="98">
        <f t="shared" si="131"/>
        <v>0</v>
      </c>
      <c r="X95" s="98">
        <f t="shared" si="131"/>
        <v>523</v>
      </c>
      <c r="Y95" s="98">
        <f t="shared" si="131"/>
        <v>0</v>
      </c>
      <c r="Z95" s="98">
        <f t="shared" si="131"/>
        <v>0</v>
      </c>
      <c r="AA95" s="98">
        <f t="shared" si="131"/>
        <v>0</v>
      </c>
      <c r="AB95" s="98">
        <f t="shared" si="131"/>
        <v>0</v>
      </c>
      <c r="AC95" s="98">
        <f t="shared" si="131"/>
        <v>0</v>
      </c>
      <c r="AD95" s="98">
        <f t="shared" si="131"/>
        <v>0</v>
      </c>
      <c r="AE95" s="98">
        <f t="shared" si="131"/>
        <v>0</v>
      </c>
      <c r="AF95" s="98">
        <f t="shared" si="131"/>
        <v>0</v>
      </c>
      <c r="AG95" s="98">
        <f t="shared" si="131"/>
        <v>0</v>
      </c>
      <c r="AH95" s="98">
        <f t="shared" si="131"/>
        <v>0</v>
      </c>
      <c r="AI95" s="98">
        <f t="shared" si="131"/>
        <v>0</v>
      </c>
      <c r="AJ95" s="98">
        <f t="shared" si="131"/>
        <v>0</v>
      </c>
      <c r="AK95" s="98">
        <f t="shared" si="131"/>
        <v>0</v>
      </c>
      <c r="AL95" s="98">
        <f t="shared" si="131"/>
        <v>0</v>
      </c>
      <c r="AM95" s="98">
        <f t="shared" si="131"/>
        <v>0</v>
      </c>
      <c r="AN95" s="98">
        <f t="shared" si="131"/>
        <v>0</v>
      </c>
      <c r="AO95" s="98">
        <f t="shared" si="131"/>
        <v>0</v>
      </c>
      <c r="AP95" s="98">
        <f t="shared" si="131"/>
        <v>0</v>
      </c>
      <c r="AQ95" s="98">
        <f t="shared" si="131"/>
        <v>0</v>
      </c>
      <c r="AR95" s="98">
        <f t="shared" si="131"/>
        <v>0</v>
      </c>
      <c r="AS95" s="98">
        <f t="shared" si="131"/>
        <v>0</v>
      </c>
      <c r="AT95" s="98">
        <f t="shared" si="131"/>
        <v>0</v>
      </c>
      <c r="AU95" s="98">
        <f t="shared" si="131"/>
        <v>0</v>
      </c>
      <c r="AV95" s="98">
        <f t="shared" si="131"/>
        <v>0</v>
      </c>
      <c r="AW95" s="98">
        <f t="shared" si="131"/>
        <v>0</v>
      </c>
      <c r="AX95" s="98">
        <f t="shared" si="131"/>
        <v>0</v>
      </c>
      <c r="AY95" s="98">
        <f t="shared" si="131"/>
        <v>0</v>
      </c>
      <c r="AZ95" s="98">
        <f t="shared" si="131"/>
        <v>0</v>
      </c>
      <c r="BA95" s="98">
        <f t="shared" si="131"/>
        <v>0</v>
      </c>
      <c r="BB95" s="98">
        <f t="shared" si="131"/>
        <v>0</v>
      </c>
      <c r="BC95" s="98">
        <f t="shared" si="131"/>
        <v>0</v>
      </c>
      <c r="BD95" s="98">
        <f t="shared" si="131"/>
        <v>0</v>
      </c>
      <c r="BE95" s="98">
        <f t="shared" si="131"/>
        <v>0</v>
      </c>
      <c r="BF95" s="98">
        <f t="shared" si="131"/>
        <v>0</v>
      </c>
      <c r="BG95" s="98">
        <f t="shared" si="131"/>
        <v>0</v>
      </c>
      <c r="BH95" s="98">
        <f t="shared" si="131"/>
        <v>0</v>
      </c>
      <c r="BI95" s="98">
        <f t="shared" si="131"/>
        <v>0</v>
      </c>
      <c r="BJ95" s="98">
        <f t="shared" si="131"/>
        <v>0</v>
      </c>
      <c r="BK95" s="98">
        <f t="shared" si="131"/>
        <v>0</v>
      </c>
      <c r="BL95" s="98">
        <f t="shared" si="131"/>
        <v>0</v>
      </c>
      <c r="BM95" s="98">
        <f t="shared" si="131"/>
        <v>0</v>
      </c>
      <c r="BN95" s="98">
        <f t="shared" si="131"/>
        <v>0</v>
      </c>
      <c r="BO95" s="98">
        <f t="shared" si="131"/>
        <v>0</v>
      </c>
      <c r="BP95" s="161">
        <f t="shared" si="122"/>
        <v>0</v>
      </c>
    </row>
    <row r="96" spans="1:68" ht="15" customHeight="1">
      <c r="A96" s="71"/>
      <c r="B96" s="3"/>
      <c r="C96" s="3" t="s">
        <v>163</v>
      </c>
      <c r="D96" s="49" t="s">
        <v>162</v>
      </c>
      <c r="E96" s="62"/>
      <c r="F96" s="23"/>
      <c r="G96" s="24"/>
      <c r="H96" s="24"/>
      <c r="I96" s="34"/>
      <c r="J96" s="105"/>
      <c r="K96" s="184"/>
      <c r="L96" s="213"/>
      <c r="M96" s="213"/>
      <c r="N96" s="213"/>
      <c r="O96" s="105">
        <v>500</v>
      </c>
      <c r="P96" s="26">
        <f t="shared" si="123"/>
        <v>500</v>
      </c>
      <c r="Q96" s="33">
        <f t="shared" si="124"/>
        <v>0</v>
      </c>
      <c r="R96" s="233">
        <f t="shared" ref="R96:R109" si="132">+P96-Q96</f>
        <v>500</v>
      </c>
      <c r="S96" s="20" t="e">
        <f>+Z96+AB96+AD96+AF96+AH96+AJ96+AL96+AR96+AT96+AV96+AX96+AZ96+BB96+#REF!+#REF!+#REF!+BC96+BE96+BG96+BI96+BK96</f>
        <v>#REF!</v>
      </c>
      <c r="T96" s="6" t="e">
        <f t="shared" ref="T96:T97" si="133">+Q96-S96</f>
        <v>#REF!</v>
      </c>
      <c r="U96" s="109" t="e">
        <f t="shared" ref="U96:U97" si="134">+T96+R96</f>
        <v>#REF!</v>
      </c>
      <c r="V96" s="320">
        <f t="shared" ref="V96:V97" si="135">+Z96+AB96+AD96+AF96+AH96+AJ96+AL96+AN96+AP96+AR96+AT96+AV96+AX96+AZ96+BC96+BE96+BG96+BI96+BK96+BM96</f>
        <v>0</v>
      </c>
      <c r="W96" s="320">
        <f t="shared" ref="W96:W97" si="136">+Q96-V96</f>
        <v>0</v>
      </c>
      <c r="X96" s="320">
        <f t="shared" ref="X96:X97" si="137">+W96+R96</f>
        <v>500</v>
      </c>
      <c r="Y96" s="33"/>
      <c r="Z96" s="25"/>
      <c r="AA96" s="198"/>
      <c r="AB96" s="183"/>
      <c r="AC96" s="182"/>
      <c r="AD96" s="183"/>
      <c r="AE96" s="182"/>
      <c r="AF96" s="183"/>
      <c r="AG96" s="182"/>
      <c r="AH96" s="183"/>
      <c r="AI96" s="198"/>
      <c r="AJ96" s="124"/>
      <c r="AK96" s="198"/>
      <c r="AL96" s="124"/>
      <c r="AM96" s="198"/>
      <c r="AN96" s="198"/>
      <c r="AO96" s="198"/>
      <c r="AP96" s="198"/>
      <c r="AQ96" s="198"/>
      <c r="AR96" s="183"/>
      <c r="AS96" s="182"/>
      <c r="AT96" s="183"/>
      <c r="AU96" s="182"/>
      <c r="AV96" s="183"/>
      <c r="AW96" s="182"/>
      <c r="AX96" s="183"/>
      <c r="AY96" s="198"/>
      <c r="AZ96" s="183"/>
      <c r="BA96" s="198"/>
      <c r="BB96" s="183"/>
      <c r="BC96" s="183"/>
      <c r="BD96" s="198"/>
      <c r="BE96" s="183"/>
      <c r="BF96" s="198"/>
      <c r="BG96" s="183"/>
      <c r="BH96" s="198"/>
      <c r="BI96" s="183"/>
      <c r="BJ96" s="198"/>
      <c r="BK96" s="25"/>
      <c r="BL96" s="26"/>
      <c r="BM96" s="124"/>
      <c r="BN96" s="124"/>
      <c r="BO96" s="26"/>
      <c r="BP96" s="161">
        <f t="shared" si="122"/>
        <v>0</v>
      </c>
    </row>
    <row r="97" spans="1:68" ht="15" customHeight="1">
      <c r="A97" s="71"/>
      <c r="B97" s="3"/>
      <c r="C97" s="3" t="s">
        <v>164</v>
      </c>
      <c r="D97" s="54" t="s">
        <v>165</v>
      </c>
      <c r="E97" s="62"/>
      <c r="F97" s="23"/>
      <c r="G97" s="24"/>
      <c r="H97" s="24"/>
      <c r="I97" s="34"/>
      <c r="J97" s="105"/>
      <c r="K97" s="184"/>
      <c r="L97" s="213"/>
      <c r="M97" s="213"/>
      <c r="N97" s="213"/>
      <c r="O97" s="105">
        <v>23</v>
      </c>
      <c r="P97" s="26">
        <f t="shared" ref="P97" si="138">+E97+K97+M97+L97+O97+N97</f>
        <v>23</v>
      </c>
      <c r="Q97" s="33">
        <f t="shared" si="124"/>
        <v>0</v>
      </c>
      <c r="R97" s="233">
        <f t="shared" ref="R97" si="139">+P97-Q97</f>
        <v>23</v>
      </c>
      <c r="S97" s="20" t="e">
        <f>+Z97+AB97+AD97+AF97+AH97+AJ97+AL97+AR97+AT97+AV97+AX97+AZ97+BB97+#REF!+#REF!+#REF!+BC97+BE97+BG97+BI97+BK97</f>
        <v>#REF!</v>
      </c>
      <c r="T97" s="6" t="e">
        <f t="shared" si="133"/>
        <v>#REF!</v>
      </c>
      <c r="U97" s="109" t="e">
        <f t="shared" si="134"/>
        <v>#REF!</v>
      </c>
      <c r="V97" s="320">
        <f t="shared" si="135"/>
        <v>0</v>
      </c>
      <c r="W97" s="320">
        <f t="shared" si="136"/>
        <v>0</v>
      </c>
      <c r="X97" s="320">
        <f t="shared" si="137"/>
        <v>23</v>
      </c>
      <c r="Y97" s="33"/>
      <c r="Z97" s="25"/>
      <c r="AA97" s="182"/>
      <c r="AB97" s="183"/>
      <c r="AC97" s="182"/>
      <c r="AD97" s="183"/>
      <c r="AE97" s="182"/>
      <c r="AF97" s="183"/>
      <c r="AG97" s="182"/>
      <c r="AH97" s="183"/>
      <c r="AI97" s="198"/>
      <c r="AJ97" s="124"/>
      <c r="AK97" s="198"/>
      <c r="AL97" s="124"/>
      <c r="AM97" s="198"/>
      <c r="AN97" s="198"/>
      <c r="AO97" s="198"/>
      <c r="AP97" s="198"/>
      <c r="AQ97" s="198"/>
      <c r="AR97" s="183"/>
      <c r="AS97" s="182"/>
      <c r="AT97" s="183"/>
      <c r="AU97" s="182"/>
      <c r="AV97" s="183"/>
      <c r="AW97" s="182"/>
      <c r="AX97" s="183"/>
      <c r="AY97" s="198"/>
      <c r="AZ97" s="183"/>
      <c r="BA97" s="198"/>
      <c r="BB97" s="183"/>
      <c r="BC97" s="183"/>
      <c r="BD97" s="198"/>
      <c r="BE97" s="183"/>
      <c r="BF97" s="198"/>
      <c r="BG97" s="183"/>
      <c r="BH97" s="198"/>
      <c r="BI97" s="183"/>
      <c r="BJ97" s="198"/>
      <c r="BK97" s="25"/>
      <c r="BL97" s="26"/>
      <c r="BM97" s="124"/>
      <c r="BN97" s="124"/>
      <c r="BO97" s="26"/>
      <c r="BP97" s="161">
        <f t="shared" si="122"/>
        <v>0</v>
      </c>
    </row>
    <row r="98" spans="1:68" ht="15" customHeight="1">
      <c r="A98" s="71"/>
      <c r="B98" s="3" t="s">
        <v>52</v>
      </c>
      <c r="C98" s="3"/>
      <c r="D98" s="120" t="s">
        <v>59</v>
      </c>
      <c r="E98" s="62">
        <f t="shared" ref="E98:K98" si="140">SUM(E107:E109)</f>
        <v>0</v>
      </c>
      <c r="F98" s="62">
        <f t="shared" si="140"/>
        <v>0</v>
      </c>
      <c r="G98" s="62">
        <f t="shared" si="140"/>
        <v>0</v>
      </c>
      <c r="H98" s="62">
        <f t="shared" si="140"/>
        <v>0</v>
      </c>
      <c r="I98" s="62">
        <f t="shared" si="140"/>
        <v>0</v>
      </c>
      <c r="J98" s="62">
        <f t="shared" si="140"/>
        <v>0</v>
      </c>
      <c r="K98" s="193">
        <f t="shared" si="140"/>
        <v>0</v>
      </c>
      <c r="L98" s="261"/>
      <c r="M98" s="261"/>
      <c r="N98" s="261"/>
      <c r="O98" s="123"/>
      <c r="P98" s="26">
        <f t="shared" si="123"/>
        <v>0</v>
      </c>
      <c r="Q98" s="33">
        <f t="shared" si="124"/>
        <v>0</v>
      </c>
      <c r="R98" s="236">
        <f t="shared" ref="R98:AH98" si="141">SUM(R99:R107)</f>
        <v>0</v>
      </c>
      <c r="S98" s="236" t="e">
        <f t="shared" si="141"/>
        <v>#REF!</v>
      </c>
      <c r="T98" s="236" t="e">
        <f t="shared" si="141"/>
        <v>#REF!</v>
      </c>
      <c r="U98" s="236" t="e">
        <f t="shared" si="141"/>
        <v>#REF!</v>
      </c>
      <c r="V98" s="236">
        <f t="shared" si="141"/>
        <v>0</v>
      </c>
      <c r="W98" s="236">
        <f t="shared" si="141"/>
        <v>0</v>
      </c>
      <c r="X98" s="236">
        <f t="shared" si="141"/>
        <v>0</v>
      </c>
      <c r="Y98" s="129">
        <f t="shared" si="141"/>
        <v>0</v>
      </c>
      <c r="Z98" s="129">
        <f t="shared" si="141"/>
        <v>0</v>
      </c>
      <c r="AA98" s="191">
        <f t="shared" si="141"/>
        <v>0</v>
      </c>
      <c r="AB98" s="210">
        <f t="shared" si="141"/>
        <v>0</v>
      </c>
      <c r="AC98" s="191">
        <f t="shared" si="141"/>
        <v>0</v>
      </c>
      <c r="AD98" s="210">
        <f t="shared" si="141"/>
        <v>0</v>
      </c>
      <c r="AE98" s="191">
        <f t="shared" si="141"/>
        <v>0</v>
      </c>
      <c r="AF98" s="210">
        <f t="shared" si="141"/>
        <v>0</v>
      </c>
      <c r="AG98" s="191">
        <f t="shared" si="141"/>
        <v>0</v>
      </c>
      <c r="AH98" s="210">
        <f t="shared" si="141"/>
        <v>0</v>
      </c>
      <c r="AI98" s="191">
        <f t="shared" ref="AI98:BO98" si="142">SUM(AI99:AI107)</f>
        <v>0</v>
      </c>
      <c r="AJ98" s="210">
        <f t="shared" si="142"/>
        <v>0</v>
      </c>
      <c r="AK98" s="191">
        <f t="shared" si="142"/>
        <v>0</v>
      </c>
      <c r="AL98" s="210">
        <f t="shared" si="142"/>
        <v>0</v>
      </c>
      <c r="AM98" s="191">
        <f t="shared" ref="AM98:AO98" si="143">SUM(AM99:AM107)</f>
        <v>0</v>
      </c>
      <c r="AN98" s="191"/>
      <c r="AO98" s="191">
        <f t="shared" si="143"/>
        <v>0</v>
      </c>
      <c r="AP98" s="191"/>
      <c r="AQ98" s="191">
        <f t="shared" si="142"/>
        <v>0</v>
      </c>
      <c r="AR98" s="210">
        <f t="shared" si="142"/>
        <v>0</v>
      </c>
      <c r="AS98" s="191">
        <f t="shared" si="142"/>
        <v>0</v>
      </c>
      <c r="AT98" s="210">
        <f t="shared" si="142"/>
        <v>0</v>
      </c>
      <c r="AU98" s="191">
        <f t="shared" si="142"/>
        <v>0</v>
      </c>
      <c r="AV98" s="210">
        <f t="shared" si="142"/>
        <v>0</v>
      </c>
      <c r="AW98" s="191">
        <f t="shared" si="142"/>
        <v>0</v>
      </c>
      <c r="AX98" s="210">
        <f t="shared" si="142"/>
        <v>0</v>
      </c>
      <c r="AY98" s="191">
        <f t="shared" si="142"/>
        <v>0</v>
      </c>
      <c r="AZ98" s="210">
        <f t="shared" si="142"/>
        <v>0</v>
      </c>
      <c r="BA98" s="191">
        <f t="shared" si="142"/>
        <v>0</v>
      </c>
      <c r="BB98" s="210">
        <f t="shared" si="142"/>
        <v>0</v>
      </c>
      <c r="BC98" s="210">
        <f t="shared" si="142"/>
        <v>0</v>
      </c>
      <c r="BD98" s="191">
        <f t="shared" si="142"/>
        <v>0</v>
      </c>
      <c r="BE98" s="210">
        <f t="shared" si="142"/>
        <v>0</v>
      </c>
      <c r="BF98" s="191">
        <f t="shared" si="142"/>
        <v>0</v>
      </c>
      <c r="BG98" s="210">
        <f t="shared" si="142"/>
        <v>0</v>
      </c>
      <c r="BH98" s="191">
        <f t="shared" si="142"/>
        <v>0</v>
      </c>
      <c r="BI98" s="210">
        <f t="shared" si="142"/>
        <v>0</v>
      </c>
      <c r="BJ98" s="191">
        <f t="shared" si="142"/>
        <v>0</v>
      </c>
      <c r="BK98" s="191">
        <f t="shared" si="142"/>
        <v>0</v>
      </c>
      <c r="BL98" s="131">
        <f t="shared" si="142"/>
        <v>0</v>
      </c>
      <c r="BM98" s="210"/>
      <c r="BN98" s="210">
        <f t="shared" si="142"/>
        <v>0</v>
      </c>
      <c r="BO98" s="131">
        <f t="shared" si="142"/>
        <v>0</v>
      </c>
      <c r="BP98" s="161">
        <f t="shared" si="122"/>
        <v>0</v>
      </c>
    </row>
    <row r="99" spans="1:68" ht="15" customHeight="1">
      <c r="A99" s="71"/>
      <c r="B99" s="3"/>
      <c r="C99" s="3"/>
      <c r="D99" s="54"/>
      <c r="E99" s="62"/>
      <c r="F99" s="128"/>
      <c r="G99" s="159"/>
      <c r="H99" s="127"/>
      <c r="I99" s="127"/>
      <c r="J99" s="129"/>
      <c r="K99" s="191"/>
      <c r="L99" s="131"/>
      <c r="M99" s="131"/>
      <c r="N99" s="131"/>
      <c r="O99" s="129"/>
      <c r="P99" s="26">
        <f t="shared" si="123"/>
        <v>0</v>
      </c>
      <c r="Q99" s="33">
        <f t="shared" si="124"/>
        <v>0</v>
      </c>
      <c r="R99" s="233">
        <f t="shared" si="132"/>
        <v>0</v>
      </c>
      <c r="S99" s="20" t="e">
        <f>+Z99+AB99+AD99+AF99+AH99+AJ99+AL99+AR99+AT99+AV99+AX99+AZ99+BB99+#REF!+#REF!+#REF!+BC99+BE99+BG99+BI99+BK99</f>
        <v>#REF!</v>
      </c>
      <c r="T99" s="6" t="e">
        <f t="shared" ref="T99:T111" si="144">+Q99-S99</f>
        <v>#REF!</v>
      </c>
      <c r="U99" s="94" t="e">
        <f t="shared" ref="U99:U111" si="145">+T99+R99</f>
        <v>#REF!</v>
      </c>
      <c r="V99" s="320">
        <f t="shared" ref="V99:V109" si="146">+Z99+AB99+AD99+AF99+AH99+AJ99+AL99+AN99+AP99+AR99+AT99+AV99+AX99+AZ99+BC99+BE99+BG99+BI99+BK99+BM99</f>
        <v>0</v>
      </c>
      <c r="W99" s="320">
        <f t="shared" ref="W99:W109" si="147">+Q99-V99</f>
        <v>0</v>
      </c>
      <c r="X99" s="320">
        <f t="shared" ref="X99:X109" si="148">+W99+R99</f>
        <v>0</v>
      </c>
      <c r="Y99" s="123"/>
      <c r="Z99" s="62"/>
      <c r="AA99" s="191"/>
      <c r="AB99" s="192"/>
      <c r="AC99" s="191"/>
      <c r="AD99" s="192"/>
      <c r="AE99" s="191"/>
      <c r="AF99" s="192"/>
      <c r="AG99" s="191"/>
      <c r="AH99" s="192"/>
      <c r="AI99" s="201"/>
      <c r="AJ99" s="210"/>
      <c r="AK99" s="201"/>
      <c r="AL99" s="210"/>
      <c r="AM99" s="201"/>
      <c r="AN99" s="201"/>
      <c r="AO99" s="201"/>
      <c r="AP99" s="201"/>
      <c r="AQ99" s="201"/>
      <c r="AR99" s="192"/>
      <c r="AS99" s="191"/>
      <c r="AT99" s="192"/>
      <c r="AU99" s="191"/>
      <c r="AV99" s="192"/>
      <c r="AW99" s="191"/>
      <c r="AX99" s="192"/>
      <c r="AY99" s="201"/>
      <c r="AZ99" s="192"/>
      <c r="BA99" s="201"/>
      <c r="BB99" s="192"/>
      <c r="BC99" s="192"/>
      <c r="BD99" s="201"/>
      <c r="BE99" s="192"/>
      <c r="BF99" s="201"/>
      <c r="BG99" s="192"/>
      <c r="BH99" s="201"/>
      <c r="BI99" s="192"/>
      <c r="BJ99" s="201"/>
      <c r="BK99" s="130"/>
      <c r="BL99" s="131"/>
      <c r="BM99" s="210"/>
      <c r="BN99" s="210"/>
      <c r="BO99" s="131"/>
      <c r="BP99" s="161">
        <f t="shared" si="122"/>
        <v>0</v>
      </c>
    </row>
    <row r="100" spans="1:68" ht="15" customHeight="1">
      <c r="A100" s="71"/>
      <c r="B100" s="3"/>
      <c r="C100" s="3"/>
      <c r="D100" s="54"/>
      <c r="E100" s="62"/>
      <c r="F100" s="128"/>
      <c r="G100" s="159"/>
      <c r="H100" s="127"/>
      <c r="I100" s="127"/>
      <c r="J100" s="129"/>
      <c r="K100" s="191"/>
      <c r="L100" s="131"/>
      <c r="M100" s="131"/>
      <c r="N100" s="131"/>
      <c r="O100" s="123"/>
      <c r="P100" s="26">
        <f t="shared" si="123"/>
        <v>0</v>
      </c>
      <c r="Q100" s="33">
        <f t="shared" si="124"/>
        <v>0</v>
      </c>
      <c r="R100" s="233">
        <f t="shared" si="132"/>
        <v>0</v>
      </c>
      <c r="S100" s="20" t="e">
        <f>+Z100+AB100+AD100+AF100+AH100+AJ100+AL100+AR100+AT100+AV100+AX100+AZ100+BB100+#REF!+#REF!+#REF!+BC100+BE100+BG100+BI100+BK100</f>
        <v>#REF!</v>
      </c>
      <c r="T100" s="6" t="e">
        <f t="shared" si="144"/>
        <v>#REF!</v>
      </c>
      <c r="U100" s="94" t="e">
        <f t="shared" si="145"/>
        <v>#REF!</v>
      </c>
      <c r="V100" s="320">
        <f t="shared" si="146"/>
        <v>0</v>
      </c>
      <c r="W100" s="320">
        <f t="shared" si="147"/>
        <v>0</v>
      </c>
      <c r="X100" s="320">
        <f t="shared" si="148"/>
        <v>0</v>
      </c>
      <c r="Y100" s="123"/>
      <c r="Z100" s="62"/>
      <c r="AA100" s="191"/>
      <c r="AB100" s="192"/>
      <c r="AC100" s="191"/>
      <c r="AD100" s="192"/>
      <c r="AE100" s="191"/>
      <c r="AF100" s="192"/>
      <c r="AG100" s="191"/>
      <c r="AH100" s="192"/>
      <c r="AI100" s="201"/>
      <c r="AJ100" s="210"/>
      <c r="AK100" s="201"/>
      <c r="AL100" s="210"/>
      <c r="AM100" s="201"/>
      <c r="AN100" s="201"/>
      <c r="AO100" s="201"/>
      <c r="AP100" s="201"/>
      <c r="AQ100" s="201"/>
      <c r="AR100" s="192"/>
      <c r="AS100" s="191"/>
      <c r="AT100" s="192"/>
      <c r="AU100" s="191"/>
      <c r="AV100" s="192"/>
      <c r="AW100" s="191"/>
      <c r="AX100" s="192"/>
      <c r="AY100" s="201"/>
      <c r="AZ100" s="192"/>
      <c r="BA100" s="201"/>
      <c r="BB100" s="192"/>
      <c r="BC100" s="192"/>
      <c r="BD100" s="201"/>
      <c r="BE100" s="192"/>
      <c r="BF100" s="201"/>
      <c r="BG100" s="192"/>
      <c r="BH100" s="201"/>
      <c r="BI100" s="192"/>
      <c r="BJ100" s="201"/>
      <c r="BK100" s="130"/>
      <c r="BL100" s="131"/>
      <c r="BM100" s="210"/>
      <c r="BN100" s="210"/>
      <c r="BO100" s="131"/>
      <c r="BP100" s="161">
        <f t="shared" si="122"/>
        <v>0</v>
      </c>
    </row>
    <row r="101" spans="1:68" ht="15" customHeight="1">
      <c r="A101" s="71"/>
      <c r="B101" s="3"/>
      <c r="C101" s="3"/>
      <c r="D101" s="54"/>
      <c r="E101" s="62"/>
      <c r="F101" s="128"/>
      <c r="G101" s="159"/>
      <c r="H101" s="127"/>
      <c r="I101" s="127"/>
      <c r="J101" s="129"/>
      <c r="K101" s="191"/>
      <c r="L101" s="261"/>
      <c r="M101" s="261"/>
      <c r="N101" s="261"/>
      <c r="O101" s="129"/>
      <c r="P101" s="26">
        <f t="shared" si="123"/>
        <v>0</v>
      </c>
      <c r="Q101" s="33">
        <f t="shared" si="124"/>
        <v>0</v>
      </c>
      <c r="R101" s="233">
        <f t="shared" si="132"/>
        <v>0</v>
      </c>
      <c r="S101" s="20" t="e">
        <f>+Z101+AB101+AD101+AF101+AH101+AJ101+AL101+AR101+AT101+AV101+AX101+AZ101+BB101+#REF!+#REF!+#REF!+BC101+BE101+BG101+BI101+BK101</f>
        <v>#REF!</v>
      </c>
      <c r="T101" s="6" t="e">
        <f t="shared" si="144"/>
        <v>#REF!</v>
      </c>
      <c r="U101" s="94" t="e">
        <f t="shared" si="145"/>
        <v>#REF!</v>
      </c>
      <c r="V101" s="320">
        <f t="shared" si="146"/>
        <v>0</v>
      </c>
      <c r="W101" s="320">
        <f t="shared" si="147"/>
        <v>0</v>
      </c>
      <c r="X101" s="320">
        <f t="shared" si="148"/>
        <v>0</v>
      </c>
      <c r="Y101" s="123"/>
      <c r="Z101" s="62"/>
      <c r="AA101" s="191"/>
      <c r="AB101" s="192"/>
      <c r="AC101" s="191"/>
      <c r="AD101" s="192"/>
      <c r="AE101" s="191"/>
      <c r="AF101" s="192"/>
      <c r="AG101" s="191"/>
      <c r="AH101" s="192"/>
      <c r="AI101" s="201"/>
      <c r="AJ101" s="210"/>
      <c r="AK101" s="201"/>
      <c r="AL101" s="210"/>
      <c r="AM101" s="201"/>
      <c r="AN101" s="201"/>
      <c r="AO101" s="201"/>
      <c r="AP101" s="201"/>
      <c r="AQ101" s="201"/>
      <c r="AR101" s="192"/>
      <c r="AS101" s="191"/>
      <c r="AT101" s="192"/>
      <c r="AU101" s="191"/>
      <c r="AV101" s="192"/>
      <c r="AW101" s="191"/>
      <c r="AX101" s="192"/>
      <c r="AY101" s="201"/>
      <c r="AZ101" s="192"/>
      <c r="BA101" s="201"/>
      <c r="BB101" s="192"/>
      <c r="BC101" s="192"/>
      <c r="BD101" s="201"/>
      <c r="BE101" s="192"/>
      <c r="BF101" s="201"/>
      <c r="BG101" s="192"/>
      <c r="BH101" s="201"/>
      <c r="BI101" s="192"/>
      <c r="BJ101" s="201"/>
      <c r="BK101" s="130"/>
      <c r="BL101" s="131"/>
      <c r="BM101" s="210"/>
      <c r="BN101" s="210"/>
      <c r="BO101" s="131"/>
      <c r="BP101" s="161">
        <f t="shared" si="122"/>
        <v>0</v>
      </c>
    </row>
    <row r="102" spans="1:68" ht="15" customHeight="1">
      <c r="A102" s="71"/>
      <c r="B102" s="3"/>
      <c r="C102" s="3"/>
      <c r="D102" s="54"/>
      <c r="E102" s="62"/>
      <c r="F102" s="128"/>
      <c r="G102" s="159"/>
      <c r="H102" s="159"/>
      <c r="I102" s="127"/>
      <c r="J102" s="129"/>
      <c r="K102" s="191"/>
      <c r="L102" s="261"/>
      <c r="M102" s="261"/>
      <c r="N102" s="261"/>
      <c r="O102" s="129"/>
      <c r="P102" s="26">
        <f t="shared" si="123"/>
        <v>0</v>
      </c>
      <c r="Q102" s="33">
        <f t="shared" si="124"/>
        <v>0</v>
      </c>
      <c r="R102" s="233">
        <f t="shared" si="132"/>
        <v>0</v>
      </c>
      <c r="S102" s="20" t="e">
        <f>+Z102+AB102+AD102+AF102+AH102+AJ102+AL102+AR102+AT102+AV102+AX102+AZ102+BB102+#REF!+#REF!+#REF!+BC102+BE102+BG102+BI102+BK102</f>
        <v>#REF!</v>
      </c>
      <c r="T102" s="6" t="e">
        <f t="shared" si="144"/>
        <v>#REF!</v>
      </c>
      <c r="U102" s="94" t="e">
        <f t="shared" si="145"/>
        <v>#REF!</v>
      </c>
      <c r="V102" s="320">
        <f t="shared" si="146"/>
        <v>0</v>
      </c>
      <c r="W102" s="320">
        <f t="shared" si="147"/>
        <v>0</v>
      </c>
      <c r="X102" s="320">
        <f t="shared" si="148"/>
        <v>0</v>
      </c>
      <c r="Y102" s="123"/>
      <c r="Z102" s="62"/>
      <c r="AA102" s="191"/>
      <c r="AB102" s="192"/>
      <c r="AC102" s="191"/>
      <c r="AD102" s="192"/>
      <c r="AE102" s="191"/>
      <c r="AF102" s="192"/>
      <c r="AG102" s="191"/>
      <c r="AH102" s="192"/>
      <c r="AI102" s="201"/>
      <c r="AJ102" s="210"/>
      <c r="AK102" s="201"/>
      <c r="AL102" s="210"/>
      <c r="AM102" s="201"/>
      <c r="AN102" s="201"/>
      <c r="AO102" s="201"/>
      <c r="AP102" s="201"/>
      <c r="AQ102" s="201"/>
      <c r="AR102" s="192"/>
      <c r="AS102" s="191"/>
      <c r="AT102" s="192"/>
      <c r="AU102" s="191"/>
      <c r="AV102" s="192"/>
      <c r="AW102" s="191"/>
      <c r="AX102" s="192"/>
      <c r="AY102" s="201"/>
      <c r="AZ102" s="192"/>
      <c r="BA102" s="201"/>
      <c r="BB102" s="192"/>
      <c r="BC102" s="192"/>
      <c r="BD102" s="201"/>
      <c r="BE102" s="192"/>
      <c r="BF102" s="201"/>
      <c r="BG102" s="192"/>
      <c r="BH102" s="201"/>
      <c r="BI102" s="192"/>
      <c r="BJ102" s="201"/>
      <c r="BK102" s="130"/>
      <c r="BL102" s="131"/>
      <c r="BM102" s="210"/>
      <c r="BN102" s="210"/>
      <c r="BO102" s="131"/>
      <c r="BP102" s="161">
        <f t="shared" si="122"/>
        <v>0</v>
      </c>
    </row>
    <row r="103" spans="1:68" ht="15" customHeight="1">
      <c r="A103" s="71"/>
      <c r="B103" s="3"/>
      <c r="C103" s="3"/>
      <c r="D103" s="54"/>
      <c r="E103" s="62"/>
      <c r="F103" s="128"/>
      <c r="G103" s="159"/>
      <c r="H103" s="159"/>
      <c r="I103" s="159"/>
      <c r="J103" s="123"/>
      <c r="K103" s="193"/>
      <c r="L103" s="261"/>
      <c r="M103" s="261"/>
      <c r="N103" s="261"/>
      <c r="O103" s="123"/>
      <c r="P103" s="26">
        <f t="shared" si="123"/>
        <v>0</v>
      </c>
      <c r="Q103" s="33">
        <f t="shared" si="124"/>
        <v>0</v>
      </c>
      <c r="R103" s="233">
        <f t="shared" si="132"/>
        <v>0</v>
      </c>
      <c r="S103" s="20" t="e">
        <f>+Z103+AB103+AD103+AF103+AH103+AJ103+AL103+AR103+AT103+AV103+AX103+AZ103+BB103+#REF!+#REF!+#REF!+BC103+BE103+BG103+BI103+BK103</f>
        <v>#REF!</v>
      </c>
      <c r="T103" s="6" t="e">
        <f t="shared" si="144"/>
        <v>#REF!</v>
      </c>
      <c r="U103" s="94" t="e">
        <f t="shared" si="145"/>
        <v>#REF!</v>
      </c>
      <c r="V103" s="320">
        <f t="shared" si="146"/>
        <v>0</v>
      </c>
      <c r="W103" s="320">
        <f t="shared" si="147"/>
        <v>0</v>
      </c>
      <c r="X103" s="320">
        <f t="shared" si="148"/>
        <v>0</v>
      </c>
      <c r="Y103" s="123"/>
      <c r="Z103" s="62"/>
      <c r="AA103" s="191"/>
      <c r="AB103" s="192"/>
      <c r="AC103" s="191"/>
      <c r="AD103" s="192"/>
      <c r="AE103" s="193"/>
      <c r="AF103" s="192"/>
      <c r="AG103" s="191"/>
      <c r="AH103" s="192"/>
      <c r="AI103" s="201"/>
      <c r="AJ103" s="210"/>
      <c r="AK103" s="201"/>
      <c r="AL103" s="210"/>
      <c r="AM103" s="201"/>
      <c r="AN103" s="201"/>
      <c r="AO103" s="201"/>
      <c r="AP103" s="201"/>
      <c r="AQ103" s="201"/>
      <c r="AR103" s="192"/>
      <c r="AS103" s="191"/>
      <c r="AT103" s="192"/>
      <c r="AU103" s="191"/>
      <c r="AV103" s="192"/>
      <c r="AW103" s="191"/>
      <c r="AX103" s="192"/>
      <c r="AY103" s="201"/>
      <c r="AZ103" s="192"/>
      <c r="BA103" s="201"/>
      <c r="BB103" s="192"/>
      <c r="BC103" s="192"/>
      <c r="BD103" s="201"/>
      <c r="BE103" s="192"/>
      <c r="BF103" s="201"/>
      <c r="BG103" s="192"/>
      <c r="BH103" s="201"/>
      <c r="BI103" s="192"/>
      <c r="BJ103" s="201"/>
      <c r="BK103" s="130"/>
      <c r="BL103" s="131"/>
      <c r="BM103" s="210"/>
      <c r="BN103" s="210"/>
      <c r="BO103" s="131"/>
      <c r="BP103" s="161">
        <f t="shared" si="122"/>
        <v>0</v>
      </c>
    </row>
    <row r="104" spans="1:68" ht="15" customHeight="1">
      <c r="A104" s="71"/>
      <c r="B104" s="3"/>
      <c r="C104" s="3"/>
      <c r="D104" s="54"/>
      <c r="E104" s="62"/>
      <c r="F104" s="128"/>
      <c r="G104" s="159"/>
      <c r="H104" s="159"/>
      <c r="I104" s="127"/>
      <c r="J104" s="129"/>
      <c r="K104" s="191"/>
      <c r="L104" s="131"/>
      <c r="M104" s="131"/>
      <c r="N104" s="131"/>
      <c r="O104" s="129"/>
      <c r="P104" s="26">
        <f t="shared" si="123"/>
        <v>0</v>
      </c>
      <c r="Q104" s="33">
        <f t="shared" si="124"/>
        <v>0</v>
      </c>
      <c r="R104" s="233">
        <f t="shared" si="132"/>
        <v>0</v>
      </c>
      <c r="S104" s="20" t="e">
        <f>+Z104+AB104+AD104+AF104+AH104+AJ104+AL104+AR104+AT104+AV104+AX104+AZ104+BB104+#REF!+#REF!+#REF!+BC104+BE104+BG104+BI104+BK104</f>
        <v>#REF!</v>
      </c>
      <c r="T104" s="6" t="e">
        <f t="shared" si="144"/>
        <v>#REF!</v>
      </c>
      <c r="U104" s="94" t="e">
        <f t="shared" si="145"/>
        <v>#REF!</v>
      </c>
      <c r="V104" s="320">
        <f t="shared" si="146"/>
        <v>0</v>
      </c>
      <c r="W104" s="320">
        <f t="shared" si="147"/>
        <v>0</v>
      </c>
      <c r="X104" s="320">
        <f t="shared" si="148"/>
        <v>0</v>
      </c>
      <c r="Y104" s="123"/>
      <c r="Z104" s="62"/>
      <c r="AA104" s="191"/>
      <c r="AB104" s="192"/>
      <c r="AC104" s="191"/>
      <c r="AD104" s="192"/>
      <c r="AE104" s="191"/>
      <c r="AF104" s="192"/>
      <c r="AG104" s="191"/>
      <c r="AH104" s="192"/>
      <c r="AI104" s="201"/>
      <c r="AJ104" s="210"/>
      <c r="AK104" s="201"/>
      <c r="AL104" s="210"/>
      <c r="AM104" s="201"/>
      <c r="AN104" s="201"/>
      <c r="AO104" s="201"/>
      <c r="AP104" s="201"/>
      <c r="AQ104" s="201"/>
      <c r="AR104" s="192"/>
      <c r="AS104" s="191"/>
      <c r="AT104" s="192"/>
      <c r="AU104" s="191"/>
      <c r="AV104" s="192"/>
      <c r="AW104" s="191"/>
      <c r="AX104" s="192"/>
      <c r="AY104" s="201"/>
      <c r="AZ104" s="192"/>
      <c r="BA104" s="201"/>
      <c r="BB104" s="192"/>
      <c r="BC104" s="192"/>
      <c r="BD104" s="201"/>
      <c r="BE104" s="192"/>
      <c r="BF104" s="201"/>
      <c r="BG104" s="192"/>
      <c r="BH104" s="201"/>
      <c r="BI104" s="192"/>
      <c r="BJ104" s="201"/>
      <c r="BK104" s="130"/>
      <c r="BL104" s="131"/>
      <c r="BM104" s="210"/>
      <c r="BN104" s="210"/>
      <c r="BO104" s="131"/>
      <c r="BP104" s="161">
        <f t="shared" si="122"/>
        <v>0</v>
      </c>
    </row>
    <row r="105" spans="1:68" ht="15" customHeight="1">
      <c r="A105" s="71"/>
      <c r="B105" s="3"/>
      <c r="C105" s="3"/>
      <c r="D105" s="54"/>
      <c r="E105" s="62"/>
      <c r="F105" s="128"/>
      <c r="G105" s="159"/>
      <c r="H105" s="159"/>
      <c r="I105" s="127"/>
      <c r="J105" s="123"/>
      <c r="K105" s="193"/>
      <c r="L105" s="261"/>
      <c r="M105" s="261"/>
      <c r="N105" s="261"/>
      <c r="O105" s="123"/>
      <c r="P105" s="26">
        <f t="shared" si="123"/>
        <v>0</v>
      </c>
      <c r="Q105" s="33">
        <f t="shared" si="124"/>
        <v>0</v>
      </c>
      <c r="R105" s="233">
        <f t="shared" si="132"/>
        <v>0</v>
      </c>
      <c r="S105" s="20" t="e">
        <f>+Z105+AB105+AD105+AF105+AH105+AJ105+AL105+AR105+AT105+AV105+AX105+AZ105+BB105+#REF!+#REF!+#REF!+BC105+BE105+BG105+BI105+BK105</f>
        <v>#REF!</v>
      </c>
      <c r="T105" s="6" t="e">
        <f t="shared" si="144"/>
        <v>#REF!</v>
      </c>
      <c r="U105" s="94" t="e">
        <f t="shared" si="145"/>
        <v>#REF!</v>
      </c>
      <c r="V105" s="320">
        <f t="shared" si="146"/>
        <v>0</v>
      </c>
      <c r="W105" s="320">
        <f t="shared" si="147"/>
        <v>0</v>
      </c>
      <c r="X105" s="320">
        <f t="shared" si="148"/>
        <v>0</v>
      </c>
      <c r="Y105" s="123"/>
      <c r="Z105" s="62"/>
      <c r="AA105" s="191"/>
      <c r="AB105" s="192"/>
      <c r="AC105" s="191"/>
      <c r="AD105" s="192"/>
      <c r="AE105" s="191"/>
      <c r="AF105" s="192"/>
      <c r="AG105" s="191"/>
      <c r="AH105" s="192"/>
      <c r="AI105" s="201"/>
      <c r="AJ105" s="210"/>
      <c r="AK105" s="201"/>
      <c r="AL105" s="210"/>
      <c r="AM105" s="201"/>
      <c r="AN105" s="201"/>
      <c r="AO105" s="201"/>
      <c r="AP105" s="201"/>
      <c r="AQ105" s="201"/>
      <c r="AR105" s="192"/>
      <c r="AS105" s="191"/>
      <c r="AT105" s="192"/>
      <c r="AU105" s="191"/>
      <c r="AV105" s="192"/>
      <c r="AW105" s="191"/>
      <c r="AX105" s="192"/>
      <c r="AY105" s="201"/>
      <c r="AZ105" s="192"/>
      <c r="BA105" s="201"/>
      <c r="BB105" s="192"/>
      <c r="BC105" s="192"/>
      <c r="BD105" s="201"/>
      <c r="BE105" s="192"/>
      <c r="BF105" s="201"/>
      <c r="BG105" s="192"/>
      <c r="BH105" s="201"/>
      <c r="BI105" s="192"/>
      <c r="BJ105" s="201"/>
      <c r="BK105" s="130"/>
      <c r="BL105" s="131"/>
      <c r="BM105" s="210"/>
      <c r="BN105" s="210"/>
      <c r="BO105" s="131"/>
      <c r="BP105" s="161">
        <f t="shared" si="122"/>
        <v>0</v>
      </c>
    </row>
    <row r="106" spans="1:68" ht="15" customHeight="1">
      <c r="A106" s="71"/>
      <c r="B106" s="3"/>
      <c r="C106" s="3"/>
      <c r="D106" s="54"/>
      <c r="E106" s="62"/>
      <c r="F106" s="128"/>
      <c r="G106" s="159"/>
      <c r="H106" s="159"/>
      <c r="I106" s="127"/>
      <c r="J106" s="123"/>
      <c r="K106" s="193"/>
      <c r="L106" s="261"/>
      <c r="M106" s="261"/>
      <c r="N106" s="261"/>
      <c r="O106" s="123"/>
      <c r="P106" s="26">
        <f t="shared" si="123"/>
        <v>0</v>
      </c>
      <c r="Q106" s="33">
        <f t="shared" si="124"/>
        <v>0</v>
      </c>
      <c r="R106" s="233">
        <f t="shared" ref="R106" si="149">+P106-Q106</f>
        <v>0</v>
      </c>
      <c r="S106" s="20"/>
      <c r="T106" s="6"/>
      <c r="U106" s="94"/>
      <c r="V106" s="320">
        <f t="shared" si="146"/>
        <v>0</v>
      </c>
      <c r="W106" s="320">
        <f t="shared" si="147"/>
        <v>0</v>
      </c>
      <c r="X106" s="320">
        <f t="shared" si="148"/>
        <v>0</v>
      </c>
      <c r="Y106" s="123"/>
      <c r="Z106" s="62"/>
      <c r="AA106" s="191"/>
      <c r="AB106" s="192"/>
      <c r="AC106" s="191"/>
      <c r="AD106" s="192"/>
      <c r="AE106" s="191"/>
      <c r="AF106" s="192"/>
      <c r="AG106" s="191"/>
      <c r="AH106" s="192"/>
      <c r="AI106" s="201"/>
      <c r="AJ106" s="210"/>
      <c r="AK106" s="201"/>
      <c r="AL106" s="210"/>
      <c r="AM106" s="201"/>
      <c r="AN106" s="201"/>
      <c r="AO106" s="201"/>
      <c r="AP106" s="201"/>
      <c r="AQ106" s="201"/>
      <c r="AR106" s="192"/>
      <c r="AS106" s="191"/>
      <c r="AT106" s="192"/>
      <c r="AU106" s="191"/>
      <c r="AV106" s="192"/>
      <c r="AW106" s="191"/>
      <c r="AX106" s="192"/>
      <c r="AY106" s="201"/>
      <c r="AZ106" s="192"/>
      <c r="BA106" s="201"/>
      <c r="BB106" s="192"/>
      <c r="BC106" s="192"/>
      <c r="BD106" s="201"/>
      <c r="BE106" s="192"/>
      <c r="BF106" s="201"/>
      <c r="BG106" s="192"/>
      <c r="BH106" s="201"/>
      <c r="BI106" s="192"/>
      <c r="BJ106" s="201"/>
      <c r="BK106" s="130"/>
      <c r="BL106" s="131"/>
      <c r="BM106" s="210"/>
      <c r="BN106" s="210"/>
      <c r="BO106" s="131"/>
      <c r="BP106" s="161"/>
    </row>
    <row r="107" spans="1:68" ht="15" customHeight="1">
      <c r="A107" s="71"/>
      <c r="B107" s="3"/>
      <c r="C107" s="3"/>
      <c r="D107" s="54"/>
      <c r="E107" s="62"/>
      <c r="F107" s="23"/>
      <c r="G107" s="24"/>
      <c r="H107" s="24"/>
      <c r="I107" s="34"/>
      <c r="J107" s="105"/>
      <c r="K107" s="184"/>
      <c r="L107" s="213"/>
      <c r="M107" s="213"/>
      <c r="N107" s="213"/>
      <c r="O107" s="105"/>
      <c r="P107" s="26">
        <f t="shared" si="123"/>
        <v>0</v>
      </c>
      <c r="Q107" s="33">
        <f t="shared" si="124"/>
        <v>0</v>
      </c>
      <c r="R107" s="233">
        <f t="shared" si="132"/>
        <v>0</v>
      </c>
      <c r="S107" s="20" t="e">
        <f>+Z107+AB107+AD107+AF107+AH107+AJ107+AL107+AR107+AT107+AV107+AX107+AZ107+BB107+#REF!+#REF!+#REF!+BC107+BE107+BG107+BI107+BK107</f>
        <v>#REF!</v>
      </c>
      <c r="T107" s="6" t="e">
        <f t="shared" si="144"/>
        <v>#REF!</v>
      </c>
      <c r="U107" s="94" t="e">
        <f t="shared" si="145"/>
        <v>#REF!</v>
      </c>
      <c r="V107" s="320">
        <f t="shared" si="146"/>
        <v>0</v>
      </c>
      <c r="W107" s="320">
        <f t="shared" si="147"/>
        <v>0</v>
      </c>
      <c r="X107" s="320">
        <f t="shared" si="148"/>
        <v>0</v>
      </c>
      <c r="Y107" s="33"/>
      <c r="Z107" s="25"/>
      <c r="AA107" s="182"/>
      <c r="AB107" s="183"/>
      <c r="AC107" s="182"/>
      <c r="AD107" s="183"/>
      <c r="AE107" s="182"/>
      <c r="AF107" s="183"/>
      <c r="AG107" s="182"/>
      <c r="AH107" s="183"/>
      <c r="AI107" s="198"/>
      <c r="AJ107" s="124"/>
      <c r="AK107" s="198"/>
      <c r="AL107" s="124"/>
      <c r="AM107" s="198"/>
      <c r="AN107" s="198"/>
      <c r="AO107" s="198"/>
      <c r="AP107" s="198"/>
      <c r="AQ107" s="198"/>
      <c r="AR107" s="183"/>
      <c r="AS107" s="182"/>
      <c r="AT107" s="183"/>
      <c r="AU107" s="182"/>
      <c r="AV107" s="183"/>
      <c r="AW107" s="182"/>
      <c r="AX107" s="183"/>
      <c r="AY107" s="198"/>
      <c r="AZ107" s="183"/>
      <c r="BA107" s="198"/>
      <c r="BB107" s="183"/>
      <c r="BC107" s="183"/>
      <c r="BD107" s="198"/>
      <c r="BE107" s="183"/>
      <c r="BF107" s="198"/>
      <c r="BG107" s="183"/>
      <c r="BH107" s="198"/>
      <c r="BI107" s="183"/>
      <c r="BJ107" s="198"/>
      <c r="BK107" s="25"/>
      <c r="BL107" s="26"/>
      <c r="BM107" s="124"/>
      <c r="BN107" s="124"/>
      <c r="BO107" s="26"/>
      <c r="BP107" s="161">
        <f>+Z107+AD107+AF107+AB107+AH107+AJ107+AL107+AR107+AT107+AV107+AX107+AZ107+BB107+BC107+BE107+BG107+BI107+BK107</f>
        <v>0</v>
      </c>
    </row>
    <row r="108" spans="1:68" ht="15" customHeight="1">
      <c r="A108" s="71"/>
      <c r="B108" s="3"/>
      <c r="C108" s="3"/>
      <c r="D108" s="54"/>
      <c r="E108" s="62"/>
      <c r="F108" s="32"/>
      <c r="G108" s="25"/>
      <c r="H108" s="25"/>
      <c r="I108" s="35"/>
      <c r="J108" s="105"/>
      <c r="K108" s="184"/>
      <c r="L108" s="213"/>
      <c r="M108" s="213"/>
      <c r="N108" s="213"/>
      <c r="O108" s="105"/>
      <c r="P108" s="26">
        <f t="shared" si="123"/>
        <v>0</v>
      </c>
      <c r="Q108" s="33">
        <f t="shared" si="124"/>
        <v>0</v>
      </c>
      <c r="R108" s="233"/>
      <c r="S108" s="20"/>
      <c r="T108" s="6"/>
      <c r="U108" s="109"/>
      <c r="V108" s="320">
        <f t="shared" si="146"/>
        <v>0</v>
      </c>
      <c r="W108" s="320">
        <f t="shared" si="147"/>
        <v>0</v>
      </c>
      <c r="X108" s="320">
        <f t="shared" si="148"/>
        <v>0</v>
      </c>
      <c r="Y108" s="33"/>
      <c r="Z108" s="25"/>
      <c r="AA108" s="182"/>
      <c r="AB108" s="183"/>
      <c r="AC108" s="182"/>
      <c r="AD108" s="183"/>
      <c r="AE108" s="182"/>
      <c r="AF108" s="183"/>
      <c r="AG108" s="182"/>
      <c r="AH108" s="183"/>
      <c r="AI108" s="198"/>
      <c r="AJ108" s="124"/>
      <c r="AK108" s="198"/>
      <c r="AL108" s="124"/>
      <c r="AM108" s="198"/>
      <c r="AN108" s="198"/>
      <c r="AO108" s="198"/>
      <c r="AP108" s="198"/>
      <c r="AQ108" s="198"/>
      <c r="AR108" s="183"/>
      <c r="AS108" s="182"/>
      <c r="AT108" s="183"/>
      <c r="AU108" s="182"/>
      <c r="AV108" s="183"/>
      <c r="AW108" s="182"/>
      <c r="AX108" s="183"/>
      <c r="AY108" s="198"/>
      <c r="AZ108" s="183"/>
      <c r="BA108" s="198"/>
      <c r="BB108" s="183"/>
      <c r="BC108" s="183"/>
      <c r="BD108" s="198"/>
      <c r="BE108" s="183"/>
      <c r="BF108" s="198"/>
      <c r="BG108" s="183"/>
      <c r="BH108" s="198"/>
      <c r="BI108" s="183"/>
      <c r="BJ108" s="198"/>
      <c r="BK108" s="25"/>
      <c r="BL108" s="26"/>
      <c r="BM108" s="124"/>
      <c r="BN108" s="124"/>
      <c r="BO108" s="26"/>
      <c r="BP108" s="161"/>
    </row>
    <row r="109" spans="1:68" ht="15" customHeight="1">
      <c r="A109" s="71"/>
      <c r="B109" s="3"/>
      <c r="C109" s="3"/>
      <c r="D109" s="52"/>
      <c r="E109" s="62"/>
      <c r="F109" s="32"/>
      <c r="G109" s="25"/>
      <c r="H109" s="25"/>
      <c r="I109" s="35"/>
      <c r="J109" s="35"/>
      <c r="K109" s="184"/>
      <c r="L109" s="213"/>
      <c r="M109" s="213"/>
      <c r="N109" s="213"/>
      <c r="O109" s="105"/>
      <c r="P109" s="26">
        <f t="shared" si="123"/>
        <v>0</v>
      </c>
      <c r="Q109" s="33">
        <f t="shared" si="124"/>
        <v>0</v>
      </c>
      <c r="R109" s="233">
        <f t="shared" si="132"/>
        <v>0</v>
      </c>
      <c r="S109" s="20" t="e">
        <f>+Z109+AB109+AD109+AF109+AH109+AJ109+AL109+AR109+AT109+AV109+AX109+AZ109+BB109+#REF!+#REF!+#REF!+BC109+BE109+BG109+BI109+BK109</f>
        <v>#REF!</v>
      </c>
      <c r="T109" s="6" t="e">
        <f t="shared" si="144"/>
        <v>#REF!</v>
      </c>
      <c r="U109" s="109" t="e">
        <f t="shared" si="145"/>
        <v>#REF!</v>
      </c>
      <c r="V109" s="320">
        <f t="shared" si="146"/>
        <v>0</v>
      </c>
      <c r="W109" s="320">
        <f t="shared" si="147"/>
        <v>0</v>
      </c>
      <c r="X109" s="320">
        <f t="shared" si="148"/>
        <v>0</v>
      </c>
      <c r="Y109" s="33"/>
      <c r="Z109" s="25"/>
      <c r="AA109" s="198"/>
      <c r="AB109" s="183"/>
      <c r="AC109" s="182"/>
      <c r="AD109" s="183"/>
      <c r="AE109" s="182"/>
      <c r="AF109" s="183"/>
      <c r="AG109" s="182"/>
      <c r="AH109" s="183"/>
      <c r="AI109" s="198"/>
      <c r="AJ109" s="124"/>
      <c r="AK109" s="198"/>
      <c r="AL109" s="124"/>
      <c r="AM109" s="198"/>
      <c r="AN109" s="198"/>
      <c r="AO109" s="198"/>
      <c r="AP109" s="198"/>
      <c r="AQ109" s="198"/>
      <c r="AR109" s="183"/>
      <c r="AS109" s="182"/>
      <c r="AT109" s="183"/>
      <c r="AU109" s="182"/>
      <c r="AV109" s="183"/>
      <c r="AW109" s="182"/>
      <c r="AX109" s="183"/>
      <c r="AY109" s="198"/>
      <c r="AZ109" s="183"/>
      <c r="BA109" s="198"/>
      <c r="BB109" s="183"/>
      <c r="BC109" s="183"/>
      <c r="BD109" s="198"/>
      <c r="BE109" s="183"/>
      <c r="BF109" s="198"/>
      <c r="BG109" s="183"/>
      <c r="BH109" s="198"/>
      <c r="BI109" s="183"/>
      <c r="BJ109" s="198"/>
      <c r="BK109" s="25"/>
      <c r="BL109" s="26"/>
      <c r="BM109" s="124"/>
      <c r="BN109" s="124"/>
      <c r="BO109" s="26"/>
      <c r="BP109" s="161">
        <f t="shared" ref="BP109:BP115" si="150">+Z109+AD109+AF109+AB109+AH109+AJ109+AL109+AR109+AT109+AV109+AX109+AZ109+BB109+BC109+BE109+BG109+BI109+BK109</f>
        <v>0</v>
      </c>
    </row>
    <row r="110" spans="1:68" ht="15" customHeight="1">
      <c r="A110" s="71" t="s">
        <v>18</v>
      </c>
      <c r="B110" s="3"/>
      <c r="C110" s="3"/>
      <c r="D110" s="57" t="s">
        <v>17</v>
      </c>
      <c r="E110" s="61"/>
      <c r="F110" s="61"/>
      <c r="G110" s="61"/>
      <c r="H110" s="61"/>
      <c r="I110" s="61"/>
      <c r="J110" s="61"/>
      <c r="K110" s="276"/>
      <c r="L110" s="264"/>
      <c r="M110" s="264"/>
      <c r="N110" s="264"/>
      <c r="O110" s="263"/>
      <c r="P110" s="26"/>
      <c r="Q110" s="33"/>
      <c r="R110" s="233"/>
      <c r="S110" s="20" t="e">
        <f>+Z110+AB110+AD110+AF110+AH110+AJ110+AL110+AR110+AT110+AV110+AX110+AZ110+BB110+#REF!+#REF!+#REF!+BC110+BE110+BG110+BI110+BK110</f>
        <v>#REF!</v>
      </c>
      <c r="T110" s="6" t="e">
        <f t="shared" si="144"/>
        <v>#REF!</v>
      </c>
      <c r="U110" s="94" t="e">
        <f t="shared" si="145"/>
        <v>#REF!</v>
      </c>
      <c r="V110" s="320"/>
      <c r="W110" s="320"/>
      <c r="X110" s="320"/>
      <c r="Y110" s="33"/>
      <c r="Z110" s="25"/>
      <c r="AA110" s="182"/>
      <c r="AB110" s="183"/>
      <c r="AC110" s="182"/>
      <c r="AD110" s="183"/>
      <c r="AE110" s="182"/>
      <c r="AF110" s="183"/>
      <c r="AG110" s="182"/>
      <c r="AH110" s="183"/>
      <c r="AI110" s="198"/>
      <c r="AJ110" s="124"/>
      <c r="AK110" s="198"/>
      <c r="AL110" s="124"/>
      <c r="AM110" s="198"/>
      <c r="AN110" s="198"/>
      <c r="AO110" s="198"/>
      <c r="AP110" s="198"/>
      <c r="AQ110" s="198"/>
      <c r="AR110" s="183"/>
      <c r="AS110" s="182"/>
      <c r="AT110" s="183"/>
      <c r="AU110" s="182"/>
      <c r="AV110" s="183"/>
      <c r="AW110" s="182"/>
      <c r="AX110" s="183"/>
      <c r="AY110" s="198"/>
      <c r="AZ110" s="183"/>
      <c r="BA110" s="198"/>
      <c r="BB110" s="183"/>
      <c r="BC110" s="183"/>
      <c r="BD110" s="198"/>
      <c r="BE110" s="183"/>
      <c r="BF110" s="198"/>
      <c r="BG110" s="183"/>
      <c r="BH110" s="198"/>
      <c r="BI110" s="183"/>
      <c r="BJ110" s="198"/>
      <c r="BK110" s="25"/>
      <c r="BL110" s="26"/>
      <c r="BM110" s="124"/>
      <c r="BN110" s="124"/>
      <c r="BO110" s="26"/>
      <c r="BP110" s="161">
        <f t="shared" si="150"/>
        <v>0</v>
      </c>
    </row>
    <row r="111" spans="1:68" ht="15" customHeight="1">
      <c r="A111" s="71"/>
      <c r="B111" s="1"/>
      <c r="C111" s="1"/>
      <c r="D111" s="53"/>
      <c r="E111" s="61"/>
      <c r="F111" s="23"/>
      <c r="G111" s="24"/>
      <c r="H111" s="24"/>
      <c r="I111" s="35"/>
      <c r="J111" s="35"/>
      <c r="K111" s="184"/>
      <c r="L111" s="213"/>
      <c r="M111" s="213"/>
      <c r="N111" s="213"/>
      <c r="O111" s="105"/>
      <c r="P111" s="26"/>
      <c r="Q111" s="33"/>
      <c r="R111" s="233"/>
      <c r="S111" s="20" t="e">
        <f>+Z111+AB111+AD111+AF111+AH111+AJ111+AL111+AR111+AT111+AV111+AX111+AZ111+BB111+#REF!+#REF!+#REF!+BC111+BE111+BG111+BI111+BK111</f>
        <v>#REF!</v>
      </c>
      <c r="T111" s="6" t="e">
        <f t="shared" si="144"/>
        <v>#REF!</v>
      </c>
      <c r="U111" s="94" t="e">
        <f t="shared" si="145"/>
        <v>#REF!</v>
      </c>
      <c r="V111" s="320"/>
      <c r="W111" s="320"/>
      <c r="X111" s="320"/>
      <c r="Y111" s="33"/>
      <c r="Z111" s="25"/>
      <c r="AA111" s="182"/>
      <c r="AB111" s="183"/>
      <c r="AC111" s="182"/>
      <c r="AD111" s="183"/>
      <c r="AE111" s="182"/>
      <c r="AF111" s="183"/>
      <c r="AG111" s="182"/>
      <c r="AH111" s="183"/>
      <c r="AI111" s="198"/>
      <c r="AJ111" s="124"/>
      <c r="AK111" s="198"/>
      <c r="AL111" s="124"/>
      <c r="AM111" s="198"/>
      <c r="AN111" s="198"/>
      <c r="AO111" s="198"/>
      <c r="AP111" s="198"/>
      <c r="AQ111" s="198"/>
      <c r="AR111" s="183"/>
      <c r="AS111" s="182"/>
      <c r="AT111" s="183"/>
      <c r="AU111" s="182"/>
      <c r="AV111" s="183"/>
      <c r="AW111" s="182"/>
      <c r="AX111" s="183"/>
      <c r="AY111" s="198"/>
      <c r="AZ111" s="183"/>
      <c r="BA111" s="198"/>
      <c r="BB111" s="183"/>
      <c r="BC111" s="183"/>
      <c r="BD111" s="198"/>
      <c r="BE111" s="183"/>
      <c r="BF111" s="198"/>
      <c r="BG111" s="183"/>
      <c r="BH111" s="198"/>
      <c r="BI111" s="183"/>
      <c r="BJ111" s="198"/>
      <c r="BK111" s="25"/>
      <c r="BL111" s="26"/>
      <c r="BM111" s="124"/>
      <c r="BN111" s="124"/>
      <c r="BO111" s="26"/>
      <c r="BP111" s="161">
        <f t="shared" si="150"/>
        <v>0</v>
      </c>
    </row>
    <row r="112" spans="1:68" s="84" customFormat="1" ht="15" customHeight="1">
      <c r="A112" s="71" t="s">
        <v>52</v>
      </c>
      <c r="B112" s="3"/>
      <c r="C112" s="3"/>
      <c r="D112" s="55" t="s">
        <v>19</v>
      </c>
      <c r="E112" s="65">
        <f>+E113</f>
        <v>0.01</v>
      </c>
      <c r="F112" s="65">
        <f t="shared" ref="F112:O113" si="151">+F113</f>
        <v>0</v>
      </c>
      <c r="G112" s="65">
        <f t="shared" si="151"/>
        <v>0</v>
      </c>
      <c r="H112" s="65">
        <f t="shared" si="151"/>
        <v>0</v>
      </c>
      <c r="I112" s="65">
        <f t="shared" si="151"/>
        <v>0</v>
      </c>
      <c r="J112" s="65">
        <f t="shared" si="151"/>
        <v>0</v>
      </c>
      <c r="K112" s="176">
        <f t="shared" si="151"/>
        <v>0</v>
      </c>
      <c r="L112" s="114">
        <f t="shared" si="151"/>
        <v>0</v>
      </c>
      <c r="M112" s="114">
        <f t="shared" si="151"/>
        <v>0</v>
      </c>
      <c r="N112" s="114">
        <f t="shared" si="151"/>
        <v>0</v>
      </c>
      <c r="O112" s="112">
        <f t="shared" si="151"/>
        <v>0</v>
      </c>
      <c r="P112" s="333">
        <f t="shared" ref="P112:BO113" si="152">+P113</f>
        <v>0.01</v>
      </c>
      <c r="Q112" s="114">
        <f t="shared" si="152"/>
        <v>0.01</v>
      </c>
      <c r="R112" s="114">
        <f t="shared" si="152"/>
        <v>0</v>
      </c>
      <c r="S112" s="114" t="e">
        <f t="shared" si="152"/>
        <v>#REF!</v>
      </c>
      <c r="T112" s="114" t="e">
        <f t="shared" si="152"/>
        <v>#REF!</v>
      </c>
      <c r="U112" s="114" t="e">
        <f t="shared" si="152"/>
        <v>#REF!</v>
      </c>
      <c r="V112" s="114">
        <f t="shared" si="152"/>
        <v>0</v>
      </c>
      <c r="W112" s="114">
        <f t="shared" si="152"/>
        <v>0.01</v>
      </c>
      <c r="X112" s="114">
        <f t="shared" si="152"/>
        <v>0.01</v>
      </c>
      <c r="Y112" s="114">
        <f t="shared" si="152"/>
        <v>0</v>
      </c>
      <c r="Z112" s="114">
        <f t="shared" si="152"/>
        <v>0</v>
      </c>
      <c r="AA112" s="114">
        <f t="shared" si="152"/>
        <v>0</v>
      </c>
      <c r="AB112" s="114">
        <f t="shared" si="152"/>
        <v>0</v>
      </c>
      <c r="AC112" s="114">
        <f t="shared" si="152"/>
        <v>0.01</v>
      </c>
      <c r="AD112" s="114">
        <f t="shared" si="152"/>
        <v>0</v>
      </c>
      <c r="AE112" s="114">
        <f t="shared" si="152"/>
        <v>0</v>
      </c>
      <c r="AF112" s="114">
        <f t="shared" si="152"/>
        <v>0</v>
      </c>
      <c r="AG112" s="114">
        <f t="shared" si="152"/>
        <v>0</v>
      </c>
      <c r="AH112" s="114">
        <f t="shared" si="152"/>
        <v>0</v>
      </c>
      <c r="AI112" s="114">
        <f t="shared" si="152"/>
        <v>0</v>
      </c>
      <c r="AJ112" s="114">
        <f t="shared" si="152"/>
        <v>0</v>
      </c>
      <c r="AK112" s="114">
        <f t="shared" si="152"/>
        <v>0</v>
      </c>
      <c r="AL112" s="114">
        <f t="shared" si="152"/>
        <v>0</v>
      </c>
      <c r="AM112" s="114">
        <f t="shared" si="152"/>
        <v>0</v>
      </c>
      <c r="AN112" s="114">
        <f t="shared" si="152"/>
        <v>0</v>
      </c>
      <c r="AO112" s="114">
        <f t="shared" si="152"/>
        <v>0</v>
      </c>
      <c r="AP112" s="114">
        <f t="shared" si="152"/>
        <v>0</v>
      </c>
      <c r="AQ112" s="114">
        <f t="shared" si="152"/>
        <v>0</v>
      </c>
      <c r="AR112" s="114">
        <f t="shared" si="152"/>
        <v>0</v>
      </c>
      <c r="AS112" s="114">
        <f t="shared" si="152"/>
        <v>0</v>
      </c>
      <c r="AT112" s="114">
        <f t="shared" si="152"/>
        <v>0</v>
      </c>
      <c r="AU112" s="114">
        <f t="shared" si="152"/>
        <v>0</v>
      </c>
      <c r="AV112" s="114">
        <f t="shared" si="152"/>
        <v>0</v>
      </c>
      <c r="AW112" s="114">
        <f t="shared" si="152"/>
        <v>0</v>
      </c>
      <c r="AX112" s="114">
        <f t="shared" si="152"/>
        <v>0</v>
      </c>
      <c r="AY112" s="114">
        <f t="shared" si="152"/>
        <v>0</v>
      </c>
      <c r="AZ112" s="114">
        <f t="shared" si="152"/>
        <v>0</v>
      </c>
      <c r="BA112" s="114">
        <f t="shared" si="152"/>
        <v>0</v>
      </c>
      <c r="BB112" s="114">
        <f t="shared" si="152"/>
        <v>0</v>
      </c>
      <c r="BC112" s="114">
        <f t="shared" si="152"/>
        <v>0</v>
      </c>
      <c r="BD112" s="114">
        <f t="shared" si="152"/>
        <v>0</v>
      </c>
      <c r="BE112" s="114">
        <f t="shared" si="152"/>
        <v>0</v>
      </c>
      <c r="BF112" s="114">
        <f t="shared" si="152"/>
        <v>0</v>
      </c>
      <c r="BG112" s="114">
        <f t="shared" si="152"/>
        <v>0</v>
      </c>
      <c r="BH112" s="114">
        <f t="shared" si="152"/>
        <v>0</v>
      </c>
      <c r="BI112" s="114">
        <f t="shared" si="152"/>
        <v>0</v>
      </c>
      <c r="BJ112" s="114">
        <f t="shared" si="152"/>
        <v>0</v>
      </c>
      <c r="BK112" s="114">
        <f t="shared" si="152"/>
        <v>0</v>
      </c>
      <c r="BL112" s="114">
        <f t="shared" si="152"/>
        <v>0</v>
      </c>
      <c r="BM112" s="114">
        <f t="shared" si="152"/>
        <v>0</v>
      </c>
      <c r="BN112" s="114">
        <f t="shared" si="152"/>
        <v>0</v>
      </c>
      <c r="BO112" s="114">
        <f t="shared" si="152"/>
        <v>0</v>
      </c>
      <c r="BP112" s="161">
        <f t="shared" si="150"/>
        <v>0</v>
      </c>
    </row>
    <row r="113" spans="1:68" s="104" customFormat="1" ht="15" customHeight="1">
      <c r="A113" s="87"/>
      <c r="B113" s="101" t="s">
        <v>0</v>
      </c>
      <c r="C113" s="97"/>
      <c r="D113" s="89" t="s">
        <v>20</v>
      </c>
      <c r="E113" s="59">
        <f>+E114</f>
        <v>0.01</v>
      </c>
      <c r="F113" s="59">
        <f t="shared" si="151"/>
        <v>0</v>
      </c>
      <c r="G113" s="59">
        <f t="shared" si="151"/>
        <v>0</v>
      </c>
      <c r="H113" s="59">
        <f t="shared" si="151"/>
        <v>0</v>
      </c>
      <c r="I113" s="59">
        <f t="shared" si="151"/>
        <v>0</v>
      </c>
      <c r="J113" s="59">
        <f t="shared" si="151"/>
        <v>0</v>
      </c>
      <c r="K113" s="59">
        <f t="shared" si="151"/>
        <v>0</v>
      </c>
      <c r="L113" s="214">
        <f t="shared" si="151"/>
        <v>0</v>
      </c>
      <c r="M113" s="214">
        <f t="shared" si="151"/>
        <v>0</v>
      </c>
      <c r="N113" s="214"/>
      <c r="O113" s="117">
        <f t="shared" si="151"/>
        <v>0</v>
      </c>
      <c r="P113" s="26">
        <f>+E113+K113+M113+L113+O113</f>
        <v>0.01</v>
      </c>
      <c r="Q113" s="33">
        <f t="shared" ref="Q113:Q114" si="153">+Y113+AA113+AC113+AE113+AG113+AI113+AK113++AM113+AO113+AQ113+AS113+AU113+AW113+AY113+BA113+BD113+BF113+BH113++BJ113+BL113+BN113+BO113</f>
        <v>0.01</v>
      </c>
      <c r="R113" s="233">
        <f t="shared" ref="R113" si="154">+P113-Q113</f>
        <v>0</v>
      </c>
      <c r="S113" s="174" t="e">
        <f t="shared" si="152"/>
        <v>#REF!</v>
      </c>
      <c r="T113" s="102" t="e">
        <f t="shared" si="152"/>
        <v>#REF!</v>
      </c>
      <c r="U113" s="212" t="e">
        <f t="shared" si="152"/>
        <v>#REF!</v>
      </c>
      <c r="V113" s="320">
        <f t="shared" ref="V113:V114" si="155">+Z113+AB113+AD113+AF113+AH113+AJ113+AL113+AN113+AP113+AR113+AT113+AV113+AX113+AZ113+BC113+BE113+BG113+BI113+BK113+BM113</f>
        <v>0</v>
      </c>
      <c r="W113" s="320">
        <f t="shared" ref="W113:W114" si="156">+Q113-V113</f>
        <v>0.01</v>
      </c>
      <c r="X113" s="320">
        <f t="shared" ref="X113:X114" si="157">+W113+R113</f>
        <v>0.01</v>
      </c>
      <c r="Y113" s="265"/>
      <c r="Z113" s="212">
        <f t="shared" si="152"/>
        <v>0</v>
      </c>
      <c r="AA113" s="202">
        <f t="shared" si="152"/>
        <v>0</v>
      </c>
      <c r="AB113" s="194">
        <f t="shared" si="152"/>
        <v>0</v>
      </c>
      <c r="AC113" s="202">
        <f t="shared" si="152"/>
        <v>0.01</v>
      </c>
      <c r="AD113" s="194">
        <f t="shared" si="152"/>
        <v>0</v>
      </c>
      <c r="AE113" s="202">
        <f t="shared" si="152"/>
        <v>0</v>
      </c>
      <c r="AF113" s="194">
        <f t="shared" si="152"/>
        <v>0</v>
      </c>
      <c r="AG113" s="202">
        <f t="shared" si="152"/>
        <v>0</v>
      </c>
      <c r="AH113" s="194">
        <f t="shared" si="152"/>
        <v>0</v>
      </c>
      <c r="AI113" s="202">
        <f t="shared" si="152"/>
        <v>0</v>
      </c>
      <c r="AJ113" s="194">
        <f t="shared" si="152"/>
        <v>0</v>
      </c>
      <c r="AK113" s="202">
        <f t="shared" si="152"/>
        <v>0</v>
      </c>
      <c r="AL113" s="194">
        <f t="shared" si="152"/>
        <v>0</v>
      </c>
      <c r="AM113" s="202">
        <f t="shared" si="152"/>
        <v>0</v>
      </c>
      <c r="AN113" s="202"/>
      <c r="AO113" s="202">
        <f t="shared" si="152"/>
        <v>0</v>
      </c>
      <c r="AP113" s="202"/>
      <c r="AQ113" s="202">
        <f t="shared" si="152"/>
        <v>0</v>
      </c>
      <c r="AR113" s="194">
        <f t="shared" si="152"/>
        <v>0</v>
      </c>
      <c r="AS113" s="202">
        <f t="shared" si="152"/>
        <v>0</v>
      </c>
      <c r="AT113" s="194">
        <f t="shared" si="152"/>
        <v>0</v>
      </c>
      <c r="AU113" s="202">
        <f t="shared" si="152"/>
        <v>0</v>
      </c>
      <c r="AV113" s="194">
        <f t="shared" si="152"/>
        <v>0</v>
      </c>
      <c r="AW113" s="202">
        <f t="shared" si="152"/>
        <v>0</v>
      </c>
      <c r="AX113" s="194">
        <f t="shared" si="152"/>
        <v>0</v>
      </c>
      <c r="AY113" s="202">
        <f t="shared" si="152"/>
        <v>0</v>
      </c>
      <c r="AZ113" s="194">
        <f t="shared" si="152"/>
        <v>0</v>
      </c>
      <c r="BA113" s="202">
        <f t="shared" si="152"/>
        <v>0</v>
      </c>
      <c r="BB113" s="194">
        <f t="shared" si="152"/>
        <v>0</v>
      </c>
      <c r="BC113" s="194">
        <f t="shared" si="152"/>
        <v>0</v>
      </c>
      <c r="BD113" s="202">
        <f t="shared" si="152"/>
        <v>0</v>
      </c>
      <c r="BE113" s="194">
        <f t="shared" si="152"/>
        <v>0</v>
      </c>
      <c r="BF113" s="202">
        <f t="shared" si="152"/>
        <v>0</v>
      </c>
      <c r="BG113" s="194">
        <f t="shared" si="152"/>
        <v>0</v>
      </c>
      <c r="BH113" s="202">
        <f t="shared" si="152"/>
        <v>0</v>
      </c>
      <c r="BI113" s="194">
        <f t="shared" si="152"/>
        <v>0</v>
      </c>
      <c r="BJ113" s="202">
        <f t="shared" si="152"/>
        <v>0</v>
      </c>
      <c r="BK113" s="290">
        <f t="shared" si="152"/>
        <v>0</v>
      </c>
      <c r="BL113" s="103">
        <f t="shared" si="152"/>
        <v>0</v>
      </c>
      <c r="BM113" s="288"/>
      <c r="BN113" s="288">
        <f t="shared" si="152"/>
        <v>0</v>
      </c>
      <c r="BO113" s="103">
        <f t="shared" si="152"/>
        <v>0</v>
      </c>
      <c r="BP113" s="161">
        <f t="shared" si="150"/>
        <v>0</v>
      </c>
    </row>
    <row r="114" spans="1:68" ht="15" customHeight="1">
      <c r="A114" s="70"/>
      <c r="B114" s="101"/>
      <c r="C114" s="4"/>
      <c r="D114" s="58"/>
      <c r="E114" s="62">
        <v>0.01</v>
      </c>
      <c r="F114" s="23"/>
      <c r="G114" s="24"/>
      <c r="H114" s="24"/>
      <c r="I114" s="35"/>
      <c r="J114" s="35"/>
      <c r="K114" s="184"/>
      <c r="L114" s="213"/>
      <c r="M114" s="213"/>
      <c r="N114" s="213"/>
      <c r="O114" s="105"/>
      <c r="P114" s="26">
        <f>+E114+K114+M114+L114+O114+N114</f>
        <v>0.01</v>
      </c>
      <c r="Q114" s="33">
        <f t="shared" si="153"/>
        <v>0.01</v>
      </c>
      <c r="R114" s="233">
        <f t="shared" ref="R114" si="158">+P114-Q114</f>
        <v>0</v>
      </c>
      <c r="S114" s="20" t="e">
        <f>+Z114+AB114+AD114+AF114+AH114+AJ114+AL114+AR114+AT114+AV114+AX114+AZ114+BB114+#REF!+#REF!+#REF!+BC114+BE114+BG114+BI114+BK114</f>
        <v>#REF!</v>
      </c>
      <c r="T114" s="6" t="e">
        <f>+Q114-S114</f>
        <v>#REF!</v>
      </c>
      <c r="U114" s="94" t="e">
        <f>+T114+R114</f>
        <v>#REF!</v>
      </c>
      <c r="V114" s="320">
        <f t="shared" si="155"/>
        <v>0</v>
      </c>
      <c r="W114" s="320">
        <f t="shared" si="156"/>
        <v>0.01</v>
      </c>
      <c r="X114" s="320">
        <f t="shared" si="157"/>
        <v>0.01</v>
      </c>
      <c r="Y114" s="33"/>
      <c r="Z114" s="25"/>
      <c r="AA114" s="182"/>
      <c r="AB114" s="183"/>
      <c r="AC114" s="198">
        <v>0.01</v>
      </c>
      <c r="AD114" s="183"/>
      <c r="AE114" s="182"/>
      <c r="AF114" s="183"/>
      <c r="AG114" s="182"/>
      <c r="AH114" s="183"/>
      <c r="AI114" s="198"/>
      <c r="AJ114" s="124"/>
      <c r="AK114" s="198"/>
      <c r="AL114" s="124"/>
      <c r="AM114" s="198"/>
      <c r="AN114" s="198"/>
      <c r="AO114" s="198"/>
      <c r="AP114" s="198"/>
      <c r="AQ114" s="198"/>
      <c r="AR114" s="183"/>
      <c r="AS114" s="182"/>
      <c r="AT114" s="183"/>
      <c r="AU114" s="182"/>
      <c r="AV114" s="183"/>
      <c r="AW114" s="182"/>
      <c r="AX114" s="183"/>
      <c r="AY114" s="198"/>
      <c r="AZ114" s="183"/>
      <c r="BA114" s="198"/>
      <c r="BB114" s="183"/>
      <c r="BC114" s="183"/>
      <c r="BD114" s="198"/>
      <c r="BE114" s="183"/>
      <c r="BF114" s="198"/>
      <c r="BG114" s="183"/>
      <c r="BH114" s="198"/>
      <c r="BI114" s="183"/>
      <c r="BJ114" s="198"/>
      <c r="BK114" s="182"/>
      <c r="BL114" s="26"/>
      <c r="BM114" s="124"/>
      <c r="BN114" s="124"/>
      <c r="BO114" s="26"/>
      <c r="BP114" s="161">
        <f t="shared" si="150"/>
        <v>0</v>
      </c>
    </row>
    <row r="115" spans="1:68" ht="15" customHeight="1" thickBot="1">
      <c r="A115" s="71" t="s">
        <v>53</v>
      </c>
      <c r="B115" s="3"/>
      <c r="C115" s="3"/>
      <c r="D115" s="55" t="s">
        <v>22</v>
      </c>
      <c r="E115" s="61"/>
      <c r="F115" s="23"/>
      <c r="G115" s="24"/>
      <c r="H115" s="24"/>
      <c r="I115" s="35"/>
      <c r="J115" s="35"/>
      <c r="K115" s="277"/>
      <c r="L115" s="262"/>
      <c r="M115" s="262"/>
      <c r="N115" s="262"/>
      <c r="O115" s="255"/>
      <c r="P115" s="116"/>
      <c r="Q115" s="228"/>
      <c r="R115" s="237"/>
      <c r="S115" s="107"/>
      <c r="T115" s="108"/>
      <c r="U115" s="319"/>
      <c r="V115" s="262"/>
      <c r="W115" s="262"/>
      <c r="X115" s="262"/>
      <c r="Y115" s="107"/>
      <c r="Z115" s="25"/>
      <c r="AA115" s="203"/>
      <c r="AB115" s="204"/>
      <c r="AC115" s="203"/>
      <c r="AD115" s="204"/>
      <c r="AE115" s="195"/>
      <c r="AF115" s="204"/>
      <c r="AG115" s="195"/>
      <c r="AH115" s="204"/>
      <c r="AI115" s="198"/>
      <c r="AJ115" s="211"/>
      <c r="AK115" s="203"/>
      <c r="AL115" s="211"/>
      <c r="AM115" s="203"/>
      <c r="AN115" s="203"/>
      <c r="AO115" s="203"/>
      <c r="AP115" s="203"/>
      <c r="AQ115" s="203"/>
      <c r="AR115" s="204"/>
      <c r="AS115" s="203"/>
      <c r="AT115" s="204"/>
      <c r="AU115" s="203"/>
      <c r="AV115" s="204"/>
      <c r="AW115" s="203"/>
      <c r="AX115" s="204"/>
      <c r="AY115" s="203"/>
      <c r="AZ115" s="204"/>
      <c r="BA115" s="203"/>
      <c r="BB115" s="204"/>
      <c r="BC115" s="204"/>
      <c r="BD115" s="203"/>
      <c r="BE115" s="204"/>
      <c r="BF115" s="203"/>
      <c r="BG115" s="204"/>
      <c r="BH115" s="203"/>
      <c r="BI115" s="204"/>
      <c r="BJ115" s="203"/>
      <c r="BK115" s="195"/>
      <c r="BL115" s="216"/>
      <c r="BM115" s="211"/>
      <c r="BN115" s="211"/>
      <c r="BO115" s="216"/>
      <c r="BP115" s="161">
        <f t="shared" si="150"/>
        <v>0</v>
      </c>
    </row>
    <row r="116" spans="1:68" ht="15" customHeight="1" thickBot="1">
      <c r="A116" s="72"/>
      <c r="B116" s="73"/>
      <c r="C116" s="73"/>
      <c r="D116" s="74" t="s">
        <v>23</v>
      </c>
      <c r="E116" s="75">
        <f>+E6+E32+E48+E52+E79+E110+E112+E115+E26</f>
        <v>117628.64</v>
      </c>
      <c r="F116" s="75">
        <f t="shared" ref="F116:BO116" si="159">+F6+F32+F48+F52+F79+F110+F112+F115+F26</f>
        <v>0</v>
      </c>
      <c r="G116" s="75">
        <f t="shared" si="159"/>
        <v>0</v>
      </c>
      <c r="H116" s="75">
        <f t="shared" si="159"/>
        <v>0</v>
      </c>
      <c r="I116" s="75">
        <f t="shared" si="159"/>
        <v>0</v>
      </c>
      <c r="J116" s="75">
        <f t="shared" si="159"/>
        <v>0</v>
      </c>
      <c r="K116" s="75">
        <f t="shared" si="159"/>
        <v>-3186.27</v>
      </c>
      <c r="L116" s="75">
        <f t="shared" si="159"/>
        <v>18492.84</v>
      </c>
      <c r="M116" s="75">
        <f t="shared" si="159"/>
        <v>12999.95</v>
      </c>
      <c r="N116" s="75">
        <f t="shared" si="159"/>
        <v>24291.200000000001</v>
      </c>
      <c r="O116" s="75">
        <f t="shared" si="159"/>
        <v>11632.739999999998</v>
      </c>
      <c r="P116" s="313">
        <f t="shared" si="159"/>
        <v>182220.38000000003</v>
      </c>
      <c r="Q116" s="334">
        <f t="shared" si="159"/>
        <v>133358.22999999998</v>
      </c>
      <c r="R116" s="334">
        <f t="shared" si="159"/>
        <v>48862.15</v>
      </c>
      <c r="S116" s="75" t="e">
        <f t="shared" si="159"/>
        <v>#REF!</v>
      </c>
      <c r="T116" s="75" t="e">
        <f t="shared" si="159"/>
        <v>#REF!</v>
      </c>
      <c r="U116" s="75" t="e">
        <f t="shared" si="159"/>
        <v>#REF!</v>
      </c>
      <c r="V116" s="334">
        <f t="shared" si="159"/>
        <v>79792.83</v>
      </c>
      <c r="W116" s="334">
        <f t="shared" si="159"/>
        <v>53565.400000000009</v>
      </c>
      <c r="X116" s="75">
        <f t="shared" si="159"/>
        <v>102427.55</v>
      </c>
      <c r="Y116" s="292">
        <f t="shared" si="159"/>
        <v>5690.25</v>
      </c>
      <c r="Z116" s="75">
        <f t="shared" si="159"/>
        <v>969.71</v>
      </c>
      <c r="AA116" s="75">
        <f t="shared" si="159"/>
        <v>19589.400000000001</v>
      </c>
      <c r="AB116" s="75">
        <f t="shared" si="159"/>
        <v>19589.400000000001</v>
      </c>
      <c r="AC116" s="75">
        <f t="shared" si="159"/>
        <v>32608.609999999997</v>
      </c>
      <c r="AD116" s="75">
        <f t="shared" si="159"/>
        <v>21801.329999999998</v>
      </c>
      <c r="AE116" s="75">
        <f t="shared" si="159"/>
        <v>1143.01</v>
      </c>
      <c r="AF116" s="75">
        <f t="shared" si="159"/>
        <v>1143.01</v>
      </c>
      <c r="AG116" s="75">
        <f t="shared" si="159"/>
        <v>7941.89</v>
      </c>
      <c r="AH116" s="75">
        <f t="shared" si="159"/>
        <v>7941.89</v>
      </c>
      <c r="AI116" s="75">
        <f t="shared" si="159"/>
        <v>12999.95</v>
      </c>
      <c r="AJ116" s="75">
        <f t="shared" si="159"/>
        <v>12999.95</v>
      </c>
      <c r="AK116" s="75">
        <f t="shared" si="159"/>
        <v>0</v>
      </c>
      <c r="AL116" s="75">
        <f t="shared" si="159"/>
        <v>0</v>
      </c>
      <c r="AM116" s="75">
        <f t="shared" ref="AM116:AO116" si="160">+AM6+AM32+AM48+AM52+AM79+AM110+AM112+AM115+AM26</f>
        <v>800</v>
      </c>
      <c r="AN116" s="75"/>
      <c r="AO116" s="75">
        <f t="shared" si="160"/>
        <v>9432.76</v>
      </c>
      <c r="AP116" s="75"/>
      <c r="AQ116" s="75">
        <f>+AQ6+AQ32+AQ48+AQ52+AQ79+AQ110+AQ112+AQ115+AQ26</f>
        <v>528</v>
      </c>
      <c r="AR116" s="75">
        <f>+AR6+AR32+AR48+AR52+AR79+AR110+AR112+AR115+AR26</f>
        <v>528</v>
      </c>
      <c r="AS116" s="75">
        <f t="shared" si="159"/>
        <v>2000</v>
      </c>
      <c r="AT116" s="75">
        <f t="shared" si="159"/>
        <v>1000</v>
      </c>
      <c r="AU116" s="75">
        <f t="shared" si="159"/>
        <v>11600</v>
      </c>
      <c r="AV116" s="75">
        <f t="shared" si="159"/>
        <v>2596.69</v>
      </c>
      <c r="AW116" s="75">
        <f t="shared" si="159"/>
        <v>200</v>
      </c>
      <c r="AX116" s="75">
        <f t="shared" si="159"/>
        <v>96.9</v>
      </c>
      <c r="AY116" s="75">
        <f t="shared" si="159"/>
        <v>9900</v>
      </c>
      <c r="AZ116" s="75">
        <f t="shared" si="159"/>
        <v>2403</v>
      </c>
      <c r="BA116" s="75">
        <f t="shared" si="159"/>
        <v>9091.59</v>
      </c>
      <c r="BB116" s="75">
        <f t="shared" si="159"/>
        <v>0</v>
      </c>
      <c r="BC116" s="75">
        <f t="shared" si="159"/>
        <v>1506.3899999999999</v>
      </c>
      <c r="BD116" s="75">
        <f t="shared" si="159"/>
        <v>6529.7999999999993</v>
      </c>
      <c r="BE116" s="75">
        <f t="shared" si="159"/>
        <v>4591.8</v>
      </c>
      <c r="BF116" s="75">
        <f t="shared" si="159"/>
        <v>1200</v>
      </c>
      <c r="BG116" s="75">
        <f t="shared" si="159"/>
        <v>1021.79</v>
      </c>
      <c r="BH116" s="75">
        <f t="shared" si="159"/>
        <v>0</v>
      </c>
      <c r="BI116" s="75">
        <f t="shared" si="159"/>
        <v>0</v>
      </c>
      <c r="BJ116" s="75">
        <f t="shared" si="159"/>
        <v>504.97</v>
      </c>
      <c r="BK116" s="75">
        <f t="shared" ref="BK116:BM116" si="161">+BK6+BK32+BK48+BK52+BK79+BK110+BK112+BK115+BK26</f>
        <v>504.97</v>
      </c>
      <c r="BL116" s="75">
        <f t="shared" si="159"/>
        <v>1098</v>
      </c>
      <c r="BM116" s="75">
        <f t="shared" si="161"/>
        <v>1098</v>
      </c>
      <c r="BN116" s="292">
        <f t="shared" si="159"/>
        <v>0</v>
      </c>
      <c r="BO116" s="75">
        <f t="shared" si="159"/>
        <v>500</v>
      </c>
      <c r="BP116" s="161"/>
    </row>
    <row r="117" spans="1:68" ht="16.5" customHeight="1" thickBot="1">
      <c r="F117" s="378">
        <f>+F116+H116+J116+G116+I116</f>
        <v>0</v>
      </c>
      <c r="G117" s="379"/>
      <c r="H117" s="380"/>
      <c r="I117" s="380"/>
      <c r="J117" s="381"/>
      <c r="K117" s="218"/>
      <c r="L117" s="218"/>
      <c r="M117" s="218"/>
      <c r="N117" s="218"/>
      <c r="O117" s="218"/>
      <c r="P117" s="66"/>
      <c r="Q117" s="382">
        <f>+Q116+R116</f>
        <v>182220.37999999998</v>
      </c>
      <c r="R117" s="383"/>
      <c r="S117" s="218"/>
      <c r="T117" s="218"/>
      <c r="U117" s="218"/>
      <c r="V117" s="218"/>
      <c r="W117" s="218"/>
      <c r="X117" s="251"/>
      <c r="Y117" s="374">
        <f>+Y116-Z116</f>
        <v>4720.54</v>
      </c>
      <c r="Z117" s="384"/>
      <c r="AA117" s="374">
        <f>+AA116-AB116</f>
        <v>0</v>
      </c>
      <c r="AB117" s="375"/>
      <c r="AC117" s="374">
        <f>+AC116-AD116</f>
        <v>10807.279999999999</v>
      </c>
      <c r="AD117" s="375"/>
      <c r="AE117" s="374">
        <f>+AE116-AF116</f>
        <v>0</v>
      </c>
      <c r="AF117" s="375"/>
      <c r="AG117" s="384">
        <f>+AG116-AH116</f>
        <v>0</v>
      </c>
      <c r="AH117" s="375"/>
      <c r="AI117" s="374">
        <f>+AI116-AJ116</f>
        <v>0</v>
      </c>
      <c r="AJ117" s="375"/>
      <c r="AK117" s="366">
        <f>+AK116-AL116</f>
        <v>0</v>
      </c>
      <c r="AL117" s="367"/>
      <c r="AM117" s="374">
        <f t="shared" ref="AM117" si="162">+AM116-AN116</f>
        <v>800</v>
      </c>
      <c r="AN117" s="375"/>
      <c r="AO117" s="374">
        <f t="shared" ref="AO117" si="163">+AO116-AP116</f>
        <v>9432.76</v>
      </c>
      <c r="AP117" s="375"/>
      <c r="AQ117" s="374">
        <f>+AQ116-AR116</f>
        <v>0</v>
      </c>
      <c r="AR117" s="375"/>
      <c r="AS117" s="374">
        <f>+AS116-AT116</f>
        <v>1000</v>
      </c>
      <c r="AT117" s="375"/>
      <c r="AU117" s="374">
        <f>+AU116-AV116</f>
        <v>9003.31</v>
      </c>
      <c r="AV117" s="375"/>
      <c r="AW117" s="374">
        <f>+AW116-AX116</f>
        <v>103.1</v>
      </c>
      <c r="AX117" s="375"/>
      <c r="AY117" s="374">
        <f>+AY116-AZ116</f>
        <v>7497</v>
      </c>
      <c r="AZ117" s="375"/>
      <c r="BA117" s="374">
        <f>+BA116-BC116</f>
        <v>7585.2000000000007</v>
      </c>
      <c r="BB117" s="384"/>
      <c r="BC117" s="375"/>
      <c r="BD117" s="374">
        <f>+BD116-BE116</f>
        <v>1937.9999999999991</v>
      </c>
      <c r="BE117" s="375"/>
      <c r="BF117" s="374">
        <f>+BF116-BG116</f>
        <v>178.21000000000004</v>
      </c>
      <c r="BG117" s="375"/>
      <c r="BH117" s="366">
        <f>+BH116-BI116</f>
        <v>0</v>
      </c>
      <c r="BI117" s="367"/>
      <c r="BJ117" s="366">
        <f>+BJ116-BK116</f>
        <v>0</v>
      </c>
      <c r="BK117" s="367"/>
      <c r="BL117" s="366">
        <f>+BL116-BM116</f>
        <v>0</v>
      </c>
      <c r="BM117" s="367"/>
      <c r="BN117" s="217">
        <f>SUM(Y117:BM117)</f>
        <v>53065.4</v>
      </c>
      <c r="BO117" s="327">
        <f>+BN117+BO116</f>
        <v>53565.4</v>
      </c>
    </row>
    <row r="118" spans="1:68" ht="16.5" customHeight="1" thickTop="1" thickBot="1">
      <c r="F118" s="248"/>
      <c r="G118" s="248"/>
      <c r="H118" s="249"/>
      <c r="I118" s="249"/>
      <c r="J118" s="249"/>
      <c r="K118" s="218"/>
      <c r="L118" s="218"/>
      <c r="M118" s="218"/>
      <c r="N118" s="218"/>
      <c r="O118" s="218"/>
      <c r="P118" s="66"/>
      <c r="Q118" s="251"/>
      <c r="R118" s="218"/>
      <c r="S118" s="218"/>
      <c r="T118" s="218"/>
      <c r="U118" s="218"/>
      <c r="V118" s="218"/>
      <c r="W118" s="328"/>
      <c r="X118" s="218"/>
      <c r="Y118" s="366">
        <v>4720.54</v>
      </c>
      <c r="Z118" s="367"/>
      <c r="AA118" s="366"/>
      <c r="AB118" s="367"/>
      <c r="AC118" s="366"/>
      <c r="AD118" s="367"/>
      <c r="AE118" s="366"/>
      <c r="AF118" s="367"/>
      <c r="AG118" s="366"/>
      <c r="AH118" s="367"/>
      <c r="AI118" s="366"/>
      <c r="AJ118" s="367"/>
      <c r="AK118" s="366"/>
      <c r="AL118" s="367"/>
      <c r="AM118" s="366"/>
      <c r="AN118" s="367"/>
      <c r="AO118" s="366"/>
      <c r="AP118" s="367"/>
      <c r="AQ118" s="366"/>
      <c r="AR118" s="367"/>
      <c r="AS118" s="366"/>
      <c r="AT118" s="367"/>
      <c r="AU118" s="366"/>
      <c r="AV118" s="367"/>
      <c r="AW118" s="366"/>
      <c r="AX118" s="367"/>
      <c r="AY118" s="366"/>
      <c r="AZ118" s="367"/>
      <c r="BA118" s="366"/>
      <c r="BB118" s="373"/>
      <c r="BC118" s="367"/>
      <c r="BD118" s="366"/>
      <c r="BE118" s="367"/>
      <c r="BF118" s="366"/>
      <c r="BG118" s="367"/>
      <c r="BH118" s="366"/>
      <c r="BI118" s="367"/>
      <c r="BJ118" s="366"/>
      <c r="BK118" s="367"/>
      <c r="BL118" s="366"/>
      <c r="BM118" s="367"/>
      <c r="BN118" s="250"/>
    </row>
    <row r="119" spans="1:68" ht="16.5" customHeight="1" thickBot="1">
      <c r="F119" s="248"/>
      <c r="G119" s="248"/>
      <c r="H119" s="249"/>
      <c r="I119" s="249"/>
      <c r="J119" s="249"/>
      <c r="K119" s="218"/>
      <c r="L119" s="218"/>
      <c r="M119" s="218"/>
      <c r="N119" s="218"/>
      <c r="O119" s="218"/>
      <c r="P119" s="66"/>
      <c r="Q119" s="338">
        <f>+P116-V116</f>
        <v>102427.55000000003</v>
      </c>
      <c r="R119" s="218"/>
      <c r="S119" s="218"/>
      <c r="T119" s="218"/>
      <c r="U119" s="218"/>
      <c r="V119" s="335"/>
      <c r="W119" s="218"/>
      <c r="X119" s="251"/>
      <c r="Y119" s="250"/>
      <c r="Z119" s="250">
        <f>+Y117-Y118</f>
        <v>0</v>
      </c>
      <c r="AA119" s="250"/>
      <c r="AB119" s="250"/>
      <c r="AC119" s="250"/>
      <c r="AD119" s="250"/>
      <c r="AE119" s="250"/>
      <c r="AF119" s="250"/>
      <c r="AG119" s="250"/>
      <c r="AH119" s="250"/>
      <c r="AI119" s="250"/>
      <c r="AJ119" s="250"/>
      <c r="AK119" s="250"/>
      <c r="AL119" s="250"/>
      <c r="AM119" s="250"/>
      <c r="AN119" s="250"/>
      <c r="AO119" s="250"/>
      <c r="AP119" s="250"/>
      <c r="AQ119" s="250"/>
      <c r="AR119" s="250"/>
      <c r="AS119" s="250"/>
      <c r="AT119" s="250"/>
      <c r="AU119" s="250"/>
      <c r="AV119" s="250"/>
      <c r="AW119" s="250"/>
      <c r="AX119" s="250"/>
      <c r="AY119" s="250"/>
      <c r="AZ119" s="250"/>
      <c r="BA119" s="250"/>
      <c r="BB119" s="250"/>
      <c r="BC119" s="250"/>
      <c r="BD119" s="250"/>
      <c r="BE119" s="250"/>
      <c r="BF119" s="250"/>
      <c r="BG119" s="250"/>
      <c r="BH119" s="250"/>
      <c r="BI119" s="250"/>
      <c r="BJ119" s="250"/>
      <c r="BK119" s="250"/>
      <c r="BL119" s="250"/>
      <c r="BM119" s="250"/>
      <c r="BN119" s="250"/>
    </row>
    <row r="120" spans="1:68" ht="16.5" customHeight="1" thickBot="1">
      <c r="F120" s="248"/>
      <c r="G120" s="248"/>
      <c r="H120" s="249"/>
      <c r="I120" s="249"/>
      <c r="J120" s="249"/>
      <c r="K120" s="218"/>
      <c r="L120" s="218"/>
      <c r="M120" s="218"/>
      <c r="N120" s="218"/>
      <c r="O120" s="218"/>
      <c r="P120" s="66" t="s">
        <v>169</v>
      </c>
      <c r="Q120" s="251">
        <v>102427.55</v>
      </c>
      <c r="R120" s="218"/>
      <c r="S120" s="218"/>
      <c r="T120" s="218"/>
      <c r="U120" s="218"/>
      <c r="V120" s="218"/>
      <c r="W120" s="218"/>
      <c r="X120" s="218"/>
      <c r="Y120" s="250"/>
      <c r="Z120" s="250"/>
      <c r="AA120" s="250"/>
      <c r="AB120" s="250"/>
      <c r="AC120" s="250"/>
      <c r="AD120" s="250"/>
      <c r="AE120" s="250"/>
      <c r="AF120" s="250"/>
      <c r="AG120" s="250"/>
      <c r="AH120" s="250"/>
      <c r="AI120" s="250"/>
      <c r="AJ120" s="250"/>
      <c r="AK120" s="250"/>
      <c r="AL120" s="250"/>
      <c r="AM120" s="250"/>
      <c r="AN120" s="250"/>
      <c r="AO120" s="250"/>
      <c r="AP120" s="250"/>
      <c r="AQ120" s="250"/>
      <c r="AR120" s="250"/>
      <c r="AS120" s="250"/>
      <c r="AT120" s="250"/>
      <c r="AU120" s="250"/>
      <c r="AV120" s="250"/>
      <c r="AW120" s="250"/>
      <c r="AX120" s="250"/>
      <c r="AY120" s="250"/>
      <c r="AZ120" s="250"/>
      <c r="BA120" s="250"/>
      <c r="BB120" s="250"/>
      <c r="BC120" s="250"/>
      <c r="BD120" s="250"/>
      <c r="BE120" s="250">
        <f>4591.8-BE116</f>
        <v>0</v>
      </c>
      <c r="BF120" s="250"/>
      <c r="BG120" s="250">
        <f>500-178.21</f>
        <v>321.78999999999996</v>
      </c>
      <c r="BH120" s="250"/>
      <c r="BI120" s="250"/>
      <c r="BJ120" s="250"/>
      <c r="BK120" s="250"/>
      <c r="BL120" s="250"/>
      <c r="BM120" s="250"/>
      <c r="BN120" s="250"/>
    </row>
    <row r="121" spans="1:68" ht="16.5" thickBot="1">
      <c r="D121" s="172"/>
      <c r="E121" s="173"/>
      <c r="R121" s="132"/>
      <c r="S121" s="368"/>
      <c r="T121" s="369"/>
      <c r="U121" s="222"/>
      <c r="V121" s="317"/>
      <c r="W121" s="317"/>
      <c r="X121" s="317"/>
      <c r="Y121" s="66"/>
      <c r="Z121" s="66"/>
      <c r="AD121" s="31"/>
      <c r="AH121">
        <v>30348.02</v>
      </c>
      <c r="AJ121">
        <v>826.53</v>
      </c>
      <c r="AL121">
        <v>1775.56</v>
      </c>
      <c r="AR121">
        <v>3307.27</v>
      </c>
      <c r="AT121">
        <v>0</v>
      </c>
      <c r="AV121">
        <v>0</v>
      </c>
      <c r="AX121">
        <v>114.83</v>
      </c>
      <c r="AZ121">
        <v>4628.0200000000004</v>
      </c>
      <c r="BA121" s="219"/>
      <c r="BB121" s="219"/>
      <c r="BC121" s="31"/>
      <c r="BP121" s="31"/>
    </row>
    <row r="122" spans="1:68">
      <c r="D122" s="223"/>
      <c r="P122" s="161"/>
      <c r="S122" s="161"/>
      <c r="T122" s="31"/>
      <c r="U122" s="161"/>
      <c r="V122" s="318"/>
      <c r="W122" s="318"/>
      <c r="X122" s="318"/>
      <c r="Y122" s="38"/>
      <c r="Z122" s="38"/>
      <c r="AH122" s="161"/>
      <c r="AL122" s="31">
        <f>+AK117-AL121</f>
        <v>-1775.56</v>
      </c>
      <c r="AR122" s="31"/>
      <c r="AS122" s="37"/>
      <c r="AT122" s="37"/>
      <c r="BI122" s="31"/>
      <c r="BK122" s="31"/>
      <c r="BL122" s="31"/>
      <c r="BM122" s="31"/>
      <c r="BP122" s="161"/>
    </row>
    <row r="123" spans="1:68">
      <c r="D123" s="245"/>
      <c r="E123" s="246"/>
      <c r="G123" s="31"/>
      <c r="P123" s="31"/>
      <c r="R123" s="161"/>
      <c r="Y123" s="39"/>
      <c r="Z123" s="39"/>
      <c r="AD123" s="161"/>
      <c r="AE123" s="31"/>
      <c r="AF123" s="31"/>
      <c r="AH123" s="31">
        <f>+AG117-AH121</f>
        <v>-30348.02</v>
      </c>
      <c r="AX123">
        <f>1200-114.83</f>
        <v>1085.17</v>
      </c>
      <c r="AZ123" s="31">
        <f>+AY117-AZ121</f>
        <v>2868.9799999999996</v>
      </c>
      <c r="BB123" s="132"/>
      <c r="BE123" s="31"/>
      <c r="BG123" s="161"/>
    </row>
    <row r="124" spans="1:68">
      <c r="D124" s="247"/>
      <c r="E124" s="66"/>
      <c r="H124" s="132"/>
      <c r="Q124" s="161"/>
      <c r="Y124" s="39"/>
      <c r="Z124" s="39"/>
      <c r="AB124" s="44"/>
      <c r="AC124" s="44"/>
      <c r="AD124" s="44"/>
      <c r="AJ124" s="31">
        <f>+AI117-AJ121</f>
        <v>-826.53</v>
      </c>
    </row>
    <row r="125" spans="1:68">
      <c r="D125" s="66"/>
      <c r="E125" s="66"/>
      <c r="Y125" s="39"/>
      <c r="Z125" s="39"/>
      <c r="AB125" s="336"/>
      <c r="AC125" s="44"/>
      <c r="AD125" s="44"/>
      <c r="AJ125" s="31"/>
    </row>
    <row r="126" spans="1:68" ht="15.75" thickBot="1">
      <c r="P126" s="31"/>
      <c r="Y126" s="39"/>
      <c r="Z126" s="39"/>
      <c r="AB126" s="336"/>
      <c r="AC126" s="44"/>
      <c r="AD126" s="44"/>
    </row>
    <row r="127" spans="1:68" ht="24.75" customHeight="1">
      <c r="F127" s="370"/>
      <c r="G127" s="371"/>
      <c r="H127" s="371"/>
      <c r="I127" s="371"/>
      <c r="J127" s="372"/>
      <c r="K127" s="256"/>
      <c r="L127" s="256"/>
      <c r="M127" s="256"/>
      <c r="N127" s="256"/>
      <c r="O127" s="256"/>
      <c r="Y127" s="67"/>
      <c r="Z127" s="67"/>
      <c r="AB127" s="336"/>
      <c r="AC127" s="44"/>
      <c r="AD127" s="44"/>
    </row>
    <row r="128" spans="1:68">
      <c r="F128" s="169"/>
      <c r="G128" s="66"/>
      <c r="H128" s="66"/>
      <c r="I128" s="170"/>
      <c r="J128" s="171"/>
      <c r="K128" s="170"/>
      <c r="L128" s="170"/>
      <c r="M128" s="170"/>
      <c r="N128" s="170"/>
      <c r="O128" s="170"/>
      <c r="Y128" s="39"/>
      <c r="Z128" s="39"/>
      <c r="AB128" s="336"/>
      <c r="AC128" s="44"/>
      <c r="AD128" s="44"/>
    </row>
    <row r="129" spans="6:45">
      <c r="F129" s="169"/>
      <c r="G129" s="66"/>
      <c r="H129" s="66"/>
      <c r="I129" s="170"/>
      <c r="J129" s="171"/>
      <c r="K129" s="170"/>
      <c r="L129" s="170"/>
      <c r="M129" s="170"/>
      <c r="N129" s="170"/>
      <c r="O129" s="170"/>
      <c r="Y129" s="39"/>
      <c r="Z129" s="39"/>
      <c r="AA129" s="31"/>
      <c r="AB129" s="336"/>
      <c r="AC129" s="44"/>
      <c r="AD129" s="44"/>
    </row>
    <row r="130" spans="6:45">
      <c r="F130" s="169"/>
      <c r="G130" s="66"/>
      <c r="H130" s="66"/>
      <c r="I130" s="170"/>
      <c r="J130" s="171"/>
      <c r="K130" s="170"/>
      <c r="L130" s="170"/>
      <c r="M130" s="170"/>
      <c r="N130" s="170"/>
      <c r="O130" s="170"/>
      <c r="P130" s="31"/>
      <c r="Y130" s="39"/>
      <c r="Z130" s="39"/>
      <c r="AB130" s="336"/>
      <c r="AC130" s="44"/>
      <c r="AD130" s="44"/>
    </row>
    <row r="131" spans="6:45">
      <c r="F131" s="169"/>
      <c r="G131" s="66"/>
      <c r="H131" s="66"/>
      <c r="I131" s="170"/>
      <c r="J131" s="171"/>
      <c r="K131" s="170"/>
      <c r="L131" s="170"/>
      <c r="M131" s="170"/>
      <c r="N131" s="170"/>
      <c r="O131" s="170"/>
      <c r="Y131" s="39"/>
      <c r="Z131" s="39"/>
      <c r="AB131" s="336"/>
      <c r="AC131" s="44"/>
      <c r="AD131" s="44"/>
    </row>
    <row r="132" spans="6:45">
      <c r="F132" s="169"/>
      <c r="G132" s="66"/>
      <c r="H132" s="66"/>
      <c r="I132" s="170"/>
      <c r="J132" s="171"/>
      <c r="K132" s="170"/>
      <c r="L132" s="170"/>
      <c r="M132" s="170"/>
      <c r="N132" s="170"/>
      <c r="O132" s="170"/>
      <c r="Y132" s="325"/>
      <c r="Z132" s="66"/>
      <c r="AB132" s="336"/>
      <c r="AC132" s="44"/>
      <c r="AD132" s="336"/>
    </row>
    <row r="133" spans="6:45">
      <c r="F133" s="169"/>
      <c r="G133" s="66"/>
      <c r="H133" s="66"/>
      <c r="I133" s="170"/>
      <c r="J133" s="171"/>
      <c r="K133" s="170"/>
      <c r="L133" s="170"/>
      <c r="M133" s="170"/>
      <c r="N133" s="170"/>
      <c r="O133" s="170"/>
      <c r="Y133" s="325"/>
      <c r="Z133" s="325"/>
      <c r="AB133" s="336"/>
      <c r="AC133" s="337"/>
      <c r="AD133" s="337"/>
    </row>
    <row r="134" spans="6:45">
      <c r="F134" s="169"/>
      <c r="G134" s="66"/>
      <c r="H134" s="66"/>
      <c r="I134" s="170"/>
      <c r="J134" s="171"/>
      <c r="K134" s="170"/>
      <c r="L134" s="170"/>
      <c r="M134" s="170"/>
      <c r="N134" s="170"/>
      <c r="O134" s="170"/>
      <c r="Y134" s="325"/>
      <c r="Z134" s="325"/>
      <c r="AB134" s="336"/>
      <c r="AC134" s="44"/>
      <c r="AD134" s="44"/>
    </row>
    <row r="135" spans="6:45">
      <c r="F135" s="169"/>
      <c r="G135" s="66"/>
      <c r="H135" s="66"/>
      <c r="I135" s="170"/>
      <c r="J135" s="171"/>
      <c r="K135" s="170"/>
      <c r="L135" s="170"/>
      <c r="M135" s="170"/>
      <c r="N135" s="170"/>
      <c r="O135" s="170"/>
      <c r="Y135" s="325"/>
      <c r="Z135" s="325"/>
      <c r="AB135" s="336"/>
      <c r="AC135" s="376"/>
      <c r="AD135" s="44"/>
    </row>
    <row r="136" spans="6:45">
      <c r="F136" s="169"/>
      <c r="G136" s="66"/>
      <c r="H136" s="66"/>
      <c r="I136" s="170"/>
      <c r="J136" s="171"/>
      <c r="K136" s="170"/>
      <c r="L136" s="170"/>
      <c r="M136" s="170"/>
      <c r="N136" s="170"/>
      <c r="O136" s="170"/>
      <c r="Y136" s="325"/>
      <c r="Z136" s="325"/>
      <c r="AB136" s="336"/>
      <c r="AC136" s="377"/>
      <c r="AD136" s="44"/>
    </row>
    <row r="137" spans="6:45">
      <c r="F137" s="169"/>
      <c r="G137" s="66"/>
      <c r="H137" s="66"/>
      <c r="I137" s="170"/>
      <c r="J137" s="171"/>
      <c r="K137" s="170"/>
      <c r="L137" s="170"/>
      <c r="M137" s="170"/>
      <c r="N137" s="170"/>
      <c r="O137" s="170"/>
      <c r="Y137" s="325"/>
      <c r="Z137" s="325"/>
      <c r="AB137" s="336"/>
      <c r="AC137" s="377"/>
      <c r="AD137" s="44"/>
    </row>
    <row r="138" spans="6:45">
      <c r="F138" s="169"/>
      <c r="G138" s="66"/>
      <c r="H138" s="66"/>
      <c r="I138" s="170"/>
      <c r="J138" s="171"/>
      <c r="K138" s="170"/>
      <c r="L138" s="170"/>
      <c r="M138" s="170"/>
      <c r="N138" s="170"/>
      <c r="O138" s="170"/>
      <c r="Y138" s="325"/>
      <c r="Z138" s="325"/>
      <c r="AB138" s="336"/>
      <c r="AC138" s="377"/>
      <c r="AD138" s="336"/>
    </row>
    <row r="139" spans="6:45">
      <c r="F139" s="169"/>
      <c r="G139" s="66"/>
      <c r="H139" s="66"/>
      <c r="I139" s="170"/>
      <c r="J139" s="171"/>
      <c r="K139" s="170"/>
      <c r="L139" s="170"/>
      <c r="M139" s="170"/>
      <c r="N139" s="170"/>
      <c r="O139" s="170"/>
      <c r="Y139" s="325"/>
      <c r="Z139" s="325"/>
      <c r="AB139" s="336"/>
      <c r="AC139" s="44"/>
      <c r="AD139" s="44"/>
      <c r="AS139">
        <f>450+31</f>
        <v>481</v>
      </c>
    </row>
    <row r="140" spans="6:45">
      <c r="F140" s="169"/>
      <c r="G140" s="66"/>
      <c r="H140" s="66">
        <v>250</v>
      </c>
      <c r="I140" s="170"/>
      <c r="J140" s="171"/>
      <c r="K140" s="170"/>
      <c r="L140" s="170"/>
      <c r="M140" s="170"/>
      <c r="N140" s="170"/>
      <c r="O140" s="170"/>
      <c r="Y140" s="325"/>
      <c r="Z140" s="325"/>
      <c r="AB140" s="336"/>
      <c r="AC140" s="44"/>
      <c r="AD140" s="336"/>
      <c r="AS140">
        <f>+AS139*9.5</f>
        <v>4569.5</v>
      </c>
    </row>
    <row r="141" spans="6:45">
      <c r="F141" s="169"/>
      <c r="G141" s="66"/>
      <c r="H141" s="66">
        <v>9448.8799999999992</v>
      </c>
      <c r="I141" s="170"/>
      <c r="J141" s="171"/>
      <c r="K141" s="170"/>
      <c r="L141" s="170"/>
      <c r="M141" s="170"/>
      <c r="N141" s="170"/>
      <c r="O141" s="170"/>
      <c r="Y141" s="325"/>
      <c r="Z141" s="325"/>
      <c r="AB141" s="44"/>
      <c r="AC141" s="44"/>
      <c r="AD141" s="44"/>
    </row>
    <row r="142" spans="6:45">
      <c r="F142" s="169"/>
      <c r="G142" s="66"/>
      <c r="H142" s="66">
        <v>115.49</v>
      </c>
      <c r="I142" s="170"/>
      <c r="J142" s="171"/>
      <c r="K142" s="170"/>
      <c r="L142" s="170"/>
      <c r="M142" s="170"/>
      <c r="N142" s="170"/>
      <c r="O142" s="170"/>
      <c r="Y142" s="325"/>
      <c r="Z142" s="325"/>
    </row>
    <row r="143" spans="6:45">
      <c r="F143" s="169"/>
      <c r="G143" s="66"/>
      <c r="H143" s="66">
        <v>352.66</v>
      </c>
      <c r="I143" s="170"/>
      <c r="J143" s="171"/>
      <c r="K143" s="170"/>
      <c r="L143" s="170"/>
      <c r="M143" s="170"/>
      <c r="N143" s="170"/>
      <c r="O143" s="170"/>
      <c r="Y143" s="326"/>
      <c r="Z143" s="31"/>
      <c r="AA143" s="31"/>
      <c r="AB143" s="31"/>
    </row>
    <row r="144" spans="6:45">
      <c r="F144" s="169"/>
      <c r="G144" s="66"/>
      <c r="H144" s="66">
        <v>30</v>
      </c>
      <c r="I144" s="170"/>
      <c r="J144" s="171"/>
      <c r="K144" s="170"/>
      <c r="L144" s="170"/>
      <c r="M144" s="170"/>
      <c r="N144" s="170"/>
      <c r="O144" s="170"/>
      <c r="Z144" s="132"/>
    </row>
    <row r="145" spans="6:28">
      <c r="F145" s="169"/>
      <c r="G145" s="66"/>
      <c r="H145" s="66">
        <v>30</v>
      </c>
      <c r="I145" s="170"/>
      <c r="J145" s="171"/>
      <c r="K145" s="170"/>
      <c r="L145" s="170"/>
      <c r="M145" s="170"/>
      <c r="N145" s="170"/>
      <c r="O145" s="170"/>
      <c r="AA145" s="132"/>
      <c r="AB145" s="132"/>
    </row>
    <row r="146" spans="6:28" ht="15.75" thickBot="1">
      <c r="F146" s="169"/>
      <c r="G146" s="66"/>
      <c r="H146" s="66">
        <f>SUM(H128:H145)</f>
        <v>10227.029999999999</v>
      </c>
      <c r="I146" s="170"/>
      <c r="J146" s="171"/>
      <c r="K146" s="170"/>
      <c r="L146" s="170"/>
      <c r="M146" s="170"/>
      <c r="N146" s="170"/>
      <c r="O146" s="170"/>
    </row>
    <row r="147" spans="6:28" ht="15.75" thickBot="1">
      <c r="F147" s="350">
        <f>+F139+G139+H146+I132+J137</f>
        <v>10227.029999999999</v>
      </c>
      <c r="G147" s="351"/>
      <c r="H147" s="351"/>
      <c r="I147" s="351"/>
      <c r="J147" s="352"/>
      <c r="K147" s="175"/>
      <c r="L147" s="175"/>
      <c r="M147" s="175"/>
      <c r="N147" s="175"/>
      <c r="O147" s="175"/>
    </row>
    <row r="148" spans="6:28">
      <c r="AA148" s="132"/>
    </row>
  </sheetData>
  <mergeCells count="91">
    <mergeCell ref="BA3:BC3"/>
    <mergeCell ref="BH117:BI117"/>
    <mergeCell ref="BJ117:BK117"/>
    <mergeCell ref="BH118:BI118"/>
    <mergeCell ref="BJ118:BK118"/>
    <mergeCell ref="BL118:BM118"/>
    <mergeCell ref="AM117:AN117"/>
    <mergeCell ref="AO117:AP117"/>
    <mergeCell ref="BA117:BC117"/>
    <mergeCell ref="BL117:BM117"/>
    <mergeCell ref="AW118:AX118"/>
    <mergeCell ref="AY118:AZ118"/>
    <mergeCell ref="BA118:BC118"/>
    <mergeCell ref="BD118:BE118"/>
    <mergeCell ref="BF118:BG118"/>
    <mergeCell ref="AQ118:AR118"/>
    <mergeCell ref="AG3:AH3"/>
    <mergeCell ref="AI3:AJ3"/>
    <mergeCell ref="AQ2:AR2"/>
    <mergeCell ref="A1:D1"/>
    <mergeCell ref="Y2:AA2"/>
    <mergeCell ref="AC2:AD2"/>
    <mergeCell ref="AE2:AJ2"/>
    <mergeCell ref="V3:V4"/>
    <mergeCell ref="W3:W4"/>
    <mergeCell ref="X3:X4"/>
    <mergeCell ref="AM3:AN3"/>
    <mergeCell ref="AO3:AP3"/>
    <mergeCell ref="BH2:BK2"/>
    <mergeCell ref="A3:D3"/>
    <mergeCell ref="F3:F4"/>
    <mergeCell ref="G3:G4"/>
    <mergeCell ref="H3:H4"/>
    <mergeCell ref="I3:I4"/>
    <mergeCell ref="U3:U4"/>
    <mergeCell ref="AK2:AL2"/>
    <mergeCell ref="AU2:BC2"/>
    <mergeCell ref="BD2:BG2"/>
    <mergeCell ref="J3:J4"/>
    <mergeCell ref="P3:P4"/>
    <mergeCell ref="Q3:Q4"/>
    <mergeCell ref="BF3:BG3"/>
    <mergeCell ref="BH3:BI3"/>
    <mergeCell ref="BJ3:BK3"/>
    <mergeCell ref="BO3:BO4"/>
    <mergeCell ref="A4:C4"/>
    <mergeCell ref="E4:E5"/>
    <mergeCell ref="BD3:BE3"/>
    <mergeCell ref="AK3:AL3"/>
    <mergeCell ref="AQ3:AR3"/>
    <mergeCell ref="AS3:AT3"/>
    <mergeCell ref="AU3:AV3"/>
    <mergeCell ref="AY3:AZ3"/>
    <mergeCell ref="Y3:Z3"/>
    <mergeCell ref="AA3:AB3"/>
    <mergeCell ref="AC3:AD3"/>
    <mergeCell ref="S3:S4"/>
    <mergeCell ref="T3:T4"/>
    <mergeCell ref="AW3:AX3"/>
    <mergeCell ref="AE3:AF3"/>
    <mergeCell ref="S121:T121"/>
    <mergeCell ref="AW117:AX117"/>
    <mergeCell ref="AY117:AZ117"/>
    <mergeCell ref="AG117:AH117"/>
    <mergeCell ref="AI117:AJ117"/>
    <mergeCell ref="AK117:AL117"/>
    <mergeCell ref="AQ117:AR117"/>
    <mergeCell ref="AS117:AT117"/>
    <mergeCell ref="AU117:AV117"/>
    <mergeCell ref="Y117:Z117"/>
    <mergeCell ref="Y118:Z118"/>
    <mergeCell ref="AA118:AB118"/>
    <mergeCell ref="AC118:AD118"/>
    <mergeCell ref="AS118:AT118"/>
    <mergeCell ref="AU118:AV118"/>
    <mergeCell ref="AC135:AC138"/>
    <mergeCell ref="F127:J127"/>
    <mergeCell ref="F147:J147"/>
    <mergeCell ref="BD117:BE117"/>
    <mergeCell ref="BF117:BG117"/>
    <mergeCell ref="F117:J117"/>
    <mergeCell ref="Q117:R117"/>
    <mergeCell ref="AA117:AB117"/>
    <mergeCell ref="AC117:AD117"/>
    <mergeCell ref="AE117:AF117"/>
    <mergeCell ref="AE118:AF118"/>
    <mergeCell ref="AG118:AH118"/>
    <mergeCell ref="AI118:AJ118"/>
    <mergeCell ref="AK118:AL118"/>
    <mergeCell ref="AM118:AN118"/>
    <mergeCell ref="AO118:AP118"/>
  </mergeCells>
  <pageMargins left="0.25" right="0.25" top="0.75" bottom="0.75" header="0.3" footer="0.3"/>
  <pageSetup paperSize="8" scale="8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4"/>
  <sheetViews>
    <sheetView workbookViewId="0">
      <selection activeCell="K19" sqref="K19"/>
    </sheetView>
  </sheetViews>
  <sheetFormatPr defaultRowHeight="15"/>
  <cols>
    <col min="1" max="1" width="31.140625" customWidth="1"/>
    <col min="2" max="2" width="6.85546875" customWidth="1"/>
    <col min="3" max="3" width="12.7109375" customWidth="1"/>
    <col min="4" max="4" width="12.5703125" customWidth="1"/>
    <col min="5" max="5" width="14.85546875" customWidth="1"/>
    <col min="7" max="7" width="11" bestFit="1" customWidth="1"/>
  </cols>
  <sheetData>
    <row r="1" spans="1:7">
      <c r="A1" s="423" t="s">
        <v>89</v>
      </c>
      <c r="B1" s="423"/>
      <c r="C1" s="423"/>
      <c r="D1" s="423"/>
    </row>
    <row r="2" spans="1:7" ht="15.75" thickBot="1">
      <c r="A2" s="110"/>
      <c r="B2" s="110"/>
    </row>
    <row r="3" spans="1:7" ht="16.5" thickBot="1">
      <c r="A3" s="424" t="s">
        <v>72</v>
      </c>
      <c r="B3" s="425"/>
      <c r="C3" s="425"/>
      <c r="D3" s="426"/>
    </row>
    <row r="4" spans="1:7" ht="30.75" thickBot="1">
      <c r="A4" s="149" t="s">
        <v>31</v>
      </c>
      <c r="B4" s="150"/>
      <c r="C4" s="151" t="s">
        <v>61</v>
      </c>
      <c r="D4" s="157" t="s">
        <v>62</v>
      </c>
      <c r="E4" s="146" t="s">
        <v>71</v>
      </c>
    </row>
    <row r="5" spans="1:7">
      <c r="A5" s="135"/>
      <c r="B5" s="134"/>
      <c r="C5" s="139"/>
      <c r="D5" s="139"/>
    </row>
    <row r="6" spans="1:7">
      <c r="A6" s="135"/>
      <c r="B6" s="134"/>
      <c r="C6" s="139"/>
      <c r="D6" s="139"/>
    </row>
    <row r="7" spans="1:7">
      <c r="A7" s="135"/>
      <c r="B7" s="134"/>
      <c r="C7" s="139"/>
      <c r="D7" s="139"/>
      <c r="G7" s="142">
        <f>+C5+C6</f>
        <v>0</v>
      </c>
    </row>
    <row r="8" spans="1:7" ht="15.75" thickBot="1">
      <c r="A8" s="135"/>
      <c r="B8" s="135"/>
      <c r="C8" s="140"/>
      <c r="D8" s="140"/>
    </row>
    <row r="9" spans="1:7" ht="15.75" thickBot="1">
      <c r="C9" s="141">
        <f>SUM(C5:C8)</f>
        <v>0</v>
      </c>
      <c r="D9" s="141">
        <f>SUM(D5:D8)</f>
        <v>0</v>
      </c>
      <c r="E9" s="141">
        <f>+C9+D9</f>
        <v>0</v>
      </c>
    </row>
    <row r="11" spans="1:7" ht="15.75" thickBot="1"/>
    <row r="12" spans="1:7" ht="30.75" thickBot="1">
      <c r="A12" s="133" t="s">
        <v>63</v>
      </c>
      <c r="B12" s="135"/>
      <c r="C12" s="135" t="s">
        <v>65</v>
      </c>
      <c r="D12" s="135" t="s">
        <v>66</v>
      </c>
      <c r="E12" s="148" t="s">
        <v>69</v>
      </c>
    </row>
    <row r="13" spans="1:7">
      <c r="A13" s="145"/>
      <c r="B13" s="136" t="s">
        <v>74</v>
      </c>
      <c r="C13" s="139"/>
      <c r="D13" s="139"/>
    </row>
    <row r="14" spans="1:7">
      <c r="A14" s="145"/>
      <c r="B14" s="136" t="s">
        <v>75</v>
      </c>
      <c r="C14" s="139"/>
      <c r="D14" s="152"/>
    </row>
    <row r="15" spans="1:7">
      <c r="A15" s="145"/>
      <c r="B15" s="136" t="s">
        <v>75</v>
      </c>
      <c r="C15" s="153"/>
      <c r="D15" s="139"/>
      <c r="E15" s="436">
        <f>+C15+C16</f>
        <v>0</v>
      </c>
    </row>
    <row r="16" spans="1:7">
      <c r="A16" s="145"/>
      <c r="B16" s="136" t="s">
        <v>75</v>
      </c>
      <c r="C16" s="153"/>
      <c r="D16" s="139"/>
      <c r="E16" s="437"/>
    </row>
    <row r="17" spans="1:7">
      <c r="A17" s="145"/>
      <c r="B17" s="136" t="s">
        <v>75</v>
      </c>
      <c r="C17" s="139"/>
      <c r="D17" s="139"/>
    </row>
    <row r="18" spans="1:7">
      <c r="A18" s="145"/>
      <c r="B18" s="135"/>
      <c r="C18" s="139"/>
      <c r="D18" s="139"/>
      <c r="E18" s="438">
        <f>+D18+D19+D20</f>
        <v>0</v>
      </c>
      <c r="F18" s="428" t="s">
        <v>73</v>
      </c>
    </row>
    <row r="19" spans="1:7">
      <c r="A19" s="145"/>
      <c r="B19" s="135"/>
      <c r="C19" s="139"/>
      <c r="D19" s="139"/>
      <c r="E19" s="439"/>
      <c r="F19" s="429"/>
    </row>
    <row r="20" spans="1:7">
      <c r="A20" s="145"/>
      <c r="B20" s="135"/>
      <c r="C20" s="139"/>
      <c r="D20" s="139"/>
      <c r="E20" s="439"/>
      <c r="F20" s="429"/>
    </row>
    <row r="21" spans="1:7">
      <c r="A21" s="145" t="s">
        <v>76</v>
      </c>
      <c r="B21" s="135"/>
      <c r="C21" s="139"/>
      <c r="D21" s="139"/>
      <c r="E21" s="156">
        <f>+E15-E18</f>
        <v>0</v>
      </c>
      <c r="F21" s="427" t="s">
        <v>77</v>
      </c>
      <c r="G21" s="427"/>
    </row>
    <row r="22" spans="1:7">
      <c r="A22" s="145"/>
      <c r="B22" s="135"/>
      <c r="C22" s="139"/>
      <c r="D22" s="139"/>
      <c r="E22" s="158">
        <f>+E18+E21</f>
        <v>0</v>
      </c>
      <c r="F22" s="427"/>
      <c r="G22" s="427"/>
    </row>
    <row r="23" spans="1:7" ht="15.75" thickBot="1">
      <c r="A23" s="145"/>
      <c r="B23" s="135"/>
      <c r="C23" s="139"/>
      <c r="D23" s="139"/>
    </row>
    <row r="24" spans="1:7" ht="15.75" thickBot="1">
      <c r="C24" s="141">
        <f>SUM(C13:C23)</f>
        <v>0</v>
      </c>
      <c r="D24" s="141">
        <f>SUM(D13:D23)</f>
        <v>0</v>
      </c>
      <c r="E24" s="141">
        <f>+C24+D24</f>
        <v>0</v>
      </c>
    </row>
    <row r="25" spans="1:7" ht="15.75" thickBot="1">
      <c r="C25" s="142"/>
      <c r="D25" s="142"/>
    </row>
    <row r="26" spans="1:7" ht="15.75" thickBot="1">
      <c r="A26" s="137" t="s">
        <v>64</v>
      </c>
      <c r="B26" s="138"/>
      <c r="C26" s="143">
        <f>+C9-C24</f>
        <v>0</v>
      </c>
      <c r="D26" s="147" t="s">
        <v>70</v>
      </c>
      <c r="E26" s="144">
        <f>+E9-E24</f>
        <v>0</v>
      </c>
    </row>
    <row r="27" spans="1:7">
      <c r="C27" s="142"/>
      <c r="D27" s="142"/>
    </row>
    <row r="29" spans="1:7">
      <c r="A29" s="430"/>
      <c r="B29" s="431"/>
      <c r="C29" s="431"/>
      <c r="D29" s="431"/>
      <c r="E29" s="432"/>
    </row>
    <row r="30" spans="1:7" ht="47.25" customHeight="1">
      <c r="A30" s="433"/>
      <c r="B30" s="434"/>
      <c r="C30" s="434"/>
      <c r="D30" s="434"/>
      <c r="E30" s="435"/>
    </row>
    <row r="31" spans="1:7" s="155" customFormat="1" ht="29.25" customHeight="1">
      <c r="A31" s="154"/>
      <c r="B31" s="154"/>
      <c r="C31" s="154"/>
      <c r="D31" s="154"/>
      <c r="E31" s="154"/>
    </row>
    <row r="32" spans="1:7" s="155" customFormat="1" ht="29.25" customHeight="1">
      <c r="A32" s="154"/>
      <c r="B32" s="154"/>
      <c r="C32" s="154"/>
      <c r="D32" s="154"/>
      <c r="E32" s="154"/>
    </row>
    <row r="33" spans="3:3">
      <c r="C33" t="s">
        <v>67</v>
      </c>
    </row>
    <row r="34" spans="3:3">
      <c r="C34" t="s">
        <v>68</v>
      </c>
    </row>
  </sheetData>
  <mergeCells count="7">
    <mergeCell ref="F18:F20"/>
    <mergeCell ref="F21:G22"/>
    <mergeCell ref="A1:D1"/>
    <mergeCell ref="A3:D3"/>
    <mergeCell ref="A29:E30"/>
    <mergeCell ref="E15:E16"/>
    <mergeCell ref="E18:E20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AVANZO DEFINITIVO</vt:lpstr>
      <vt:lpstr>P4-3</vt:lpstr>
      <vt:lpstr>A01-3</vt:lpstr>
      <vt:lpstr>PA2020 al 24 novembre</vt:lpstr>
      <vt:lpstr>P03-1 Cert. ling-ECDL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2021-03-02T09:13:10Z</dcterms:modified>
</cp:coreProperties>
</file>