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SPARENZA\VARIE\"/>
    </mc:Choice>
  </mc:AlternateContent>
  <bookViews>
    <workbookView xWindow="0" yWindow="0" windowWidth="28800" windowHeight="1231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8" i="1" l="1"/>
  <c r="F46" i="1"/>
  <c r="G46" i="1" s="1"/>
  <c r="P45" i="1"/>
  <c r="I45" i="1"/>
  <c r="G45" i="1"/>
  <c r="O45" i="1" s="1"/>
  <c r="F45" i="1"/>
  <c r="F44" i="1"/>
  <c r="G44" i="1" s="1"/>
  <c r="F43" i="1"/>
  <c r="G43" i="1" s="1"/>
  <c r="P42" i="1"/>
  <c r="O42" i="1"/>
  <c r="G42" i="1"/>
  <c r="F42" i="1"/>
  <c r="G41" i="1"/>
  <c r="P41" i="1" s="1"/>
  <c r="F41" i="1"/>
  <c r="F40" i="1"/>
  <c r="F49" i="1" s="1"/>
  <c r="F39" i="1"/>
  <c r="G39" i="1" s="1"/>
  <c r="G38" i="1"/>
  <c r="P38" i="1" s="1"/>
  <c r="F38" i="1"/>
  <c r="P37" i="1"/>
  <c r="I37" i="1"/>
  <c r="G37" i="1"/>
  <c r="O37" i="1" s="1"/>
  <c r="F37" i="1"/>
  <c r="F36" i="1"/>
  <c r="G36" i="1" s="1"/>
  <c r="F35" i="1"/>
  <c r="G35" i="1" s="1"/>
  <c r="P34" i="1"/>
  <c r="O34" i="1"/>
  <c r="G34" i="1"/>
  <c r="F34" i="1"/>
  <c r="G33" i="1"/>
  <c r="P33" i="1" s="1"/>
  <c r="F33" i="1"/>
  <c r="F32" i="1"/>
  <c r="G32" i="1" s="1"/>
  <c r="F31" i="1"/>
  <c r="G31" i="1" s="1"/>
  <c r="F30" i="1"/>
  <c r="G30" i="1" s="1"/>
  <c r="P29" i="1"/>
  <c r="I29" i="1"/>
  <c r="G29" i="1"/>
  <c r="O29" i="1" s="1"/>
  <c r="F29" i="1"/>
  <c r="F28" i="1"/>
  <c r="G28" i="1" s="1"/>
  <c r="F27" i="1"/>
  <c r="F48" i="1" s="1"/>
  <c r="D22" i="1"/>
  <c r="F21" i="1"/>
  <c r="G21" i="1" s="1"/>
  <c r="F20" i="1"/>
  <c r="G20" i="1" s="1"/>
  <c r="F19" i="1"/>
  <c r="G19" i="1" s="1"/>
  <c r="F18" i="1"/>
  <c r="G18" i="1" s="1"/>
  <c r="H17" i="1"/>
  <c r="G17" i="1"/>
  <c r="P17" i="1" s="1"/>
  <c r="F17" i="1"/>
  <c r="O16" i="1"/>
  <c r="G16" i="1"/>
  <c r="I16" i="1" s="1"/>
  <c r="F16" i="1"/>
  <c r="F15" i="1"/>
  <c r="G15" i="1" s="1"/>
  <c r="F14" i="1"/>
  <c r="G14" i="1" s="1"/>
  <c r="F13" i="1"/>
  <c r="G13" i="1" s="1"/>
  <c r="F9" i="1"/>
  <c r="G9" i="1" s="1"/>
  <c r="F8" i="1"/>
  <c r="F10" i="1" s="1"/>
  <c r="H7" i="1"/>
  <c r="G7" i="1"/>
  <c r="P7" i="1" s="1"/>
  <c r="F7" i="1"/>
  <c r="P32" i="1" l="1"/>
  <c r="O32" i="1"/>
  <c r="I32" i="1"/>
  <c r="H32" i="1"/>
  <c r="J32" i="1" s="1"/>
  <c r="K32" i="1" s="1"/>
  <c r="I39" i="1"/>
  <c r="H39" i="1"/>
  <c r="J39" i="1" s="1"/>
  <c r="K39" i="1" s="1"/>
  <c r="O39" i="1"/>
  <c r="P39" i="1"/>
  <c r="I21" i="1"/>
  <c r="P21" i="1"/>
  <c r="O21" i="1"/>
  <c r="H21" i="1"/>
  <c r="J21" i="1" s="1"/>
  <c r="K21" i="1" s="1"/>
  <c r="P43" i="1"/>
  <c r="O43" i="1"/>
  <c r="I43" i="1"/>
  <c r="H43" i="1"/>
  <c r="J43" i="1" s="1"/>
  <c r="K43" i="1" s="1"/>
  <c r="I19" i="1"/>
  <c r="O19" i="1"/>
  <c r="H19" i="1"/>
  <c r="J19" i="1" s="1"/>
  <c r="K19" i="1" s="1"/>
  <c r="P19" i="1"/>
  <c r="H28" i="1"/>
  <c r="P28" i="1"/>
  <c r="O28" i="1"/>
  <c r="I28" i="1"/>
  <c r="P20" i="1"/>
  <c r="O20" i="1"/>
  <c r="I20" i="1"/>
  <c r="H20" i="1"/>
  <c r="J20" i="1" s="1"/>
  <c r="K20" i="1" s="1"/>
  <c r="P35" i="1"/>
  <c r="O35" i="1"/>
  <c r="I35" i="1"/>
  <c r="H35" i="1"/>
  <c r="J35" i="1" s="1"/>
  <c r="K35" i="1" s="1"/>
  <c r="H36" i="1"/>
  <c r="I36" i="1"/>
  <c r="P36" i="1"/>
  <c r="O36" i="1"/>
  <c r="H44" i="1"/>
  <c r="P44" i="1"/>
  <c r="O44" i="1"/>
  <c r="I44" i="1"/>
  <c r="K9" i="1"/>
  <c r="I9" i="1"/>
  <c r="H9" i="1"/>
  <c r="J9" i="1" s="1"/>
  <c r="O9" i="1"/>
  <c r="P9" i="1"/>
  <c r="G22" i="1"/>
  <c r="I13" i="1"/>
  <c r="H13" i="1"/>
  <c r="P13" i="1"/>
  <c r="O13" i="1"/>
  <c r="I31" i="1"/>
  <c r="H31" i="1"/>
  <c r="J31" i="1" s="1"/>
  <c r="K31" i="1" s="1"/>
  <c r="P31" i="1"/>
  <c r="O31" i="1"/>
  <c r="H18" i="1"/>
  <c r="P18" i="1"/>
  <c r="O18" i="1"/>
  <c r="I18" i="1"/>
  <c r="H14" i="1"/>
  <c r="I14" i="1"/>
  <c r="P14" i="1"/>
  <c r="O14" i="1"/>
  <c r="O15" i="1"/>
  <c r="P15" i="1"/>
  <c r="H15" i="1"/>
  <c r="J15" i="1" s="1"/>
  <c r="K15" i="1" s="1"/>
  <c r="I15" i="1"/>
  <c r="P46" i="1"/>
  <c r="O46" i="1"/>
  <c r="I46" i="1"/>
  <c r="H46" i="1"/>
  <c r="J46" i="1" s="1"/>
  <c r="K46" i="1" s="1"/>
  <c r="P30" i="1"/>
  <c r="O30" i="1"/>
  <c r="I30" i="1"/>
  <c r="H30" i="1"/>
  <c r="J30" i="1" s="1"/>
  <c r="K30" i="1" s="1"/>
  <c r="H33" i="1"/>
  <c r="H41" i="1"/>
  <c r="J41" i="1" s="1"/>
  <c r="K41" i="1" s="1"/>
  <c r="I33" i="1"/>
  <c r="I41" i="1"/>
  <c r="G27" i="1"/>
  <c r="I38" i="1"/>
  <c r="H38" i="1"/>
  <c r="J38" i="1" s="1"/>
  <c r="P16" i="1"/>
  <c r="G8" i="1"/>
  <c r="K38" i="1"/>
  <c r="G40" i="1"/>
  <c r="O33" i="1"/>
  <c r="O41" i="1"/>
  <c r="G49" i="1"/>
  <c r="I7" i="1"/>
  <c r="I17" i="1"/>
  <c r="J17" i="1" s="1"/>
  <c r="K17" i="1" s="1"/>
  <c r="F22" i="1"/>
  <c r="H29" i="1"/>
  <c r="J29" i="1" s="1"/>
  <c r="K29" i="1" s="1"/>
  <c r="H37" i="1"/>
  <c r="J37" i="1" s="1"/>
  <c r="O38" i="1"/>
  <c r="H45" i="1"/>
  <c r="J45" i="1" s="1"/>
  <c r="H34" i="1"/>
  <c r="H42" i="1"/>
  <c r="I34" i="1"/>
  <c r="K37" i="1"/>
  <c r="I42" i="1"/>
  <c r="K45" i="1"/>
  <c r="O7" i="1"/>
  <c r="H16" i="1"/>
  <c r="J16" i="1" s="1"/>
  <c r="K16" i="1" s="1"/>
  <c r="O17" i="1"/>
  <c r="N46" i="1" l="1"/>
  <c r="M46" i="1"/>
  <c r="M31" i="1"/>
  <c r="N31" i="1" s="1"/>
  <c r="M35" i="1"/>
  <c r="N35" i="1" s="1"/>
  <c r="M41" i="1"/>
  <c r="N41" i="1" s="1"/>
  <c r="M39" i="1"/>
  <c r="N39" i="1" s="1"/>
  <c r="M19" i="1"/>
  <c r="N19" i="1" s="1"/>
  <c r="M15" i="1"/>
  <c r="N15" i="1" s="1"/>
  <c r="M21" i="1"/>
  <c r="N21" i="1" s="1"/>
  <c r="N32" i="1"/>
  <c r="M32" i="1"/>
  <c r="M43" i="1"/>
  <c r="N43" i="1" s="1"/>
  <c r="M29" i="1"/>
  <c r="N29" i="1" s="1"/>
  <c r="M20" i="1"/>
  <c r="N20" i="1" s="1"/>
  <c r="M30" i="1"/>
  <c r="N30" i="1" s="1"/>
  <c r="O22" i="1"/>
  <c r="O49" i="1"/>
  <c r="J7" i="1"/>
  <c r="I10" i="1"/>
  <c r="G48" i="1"/>
  <c r="P27" i="1"/>
  <c r="P48" i="1" s="1"/>
  <c r="O27" i="1"/>
  <c r="O48" i="1" s="1"/>
  <c r="I27" i="1"/>
  <c r="I48" i="1" s="1"/>
  <c r="H27" i="1"/>
  <c r="P40" i="1"/>
  <c r="P49" i="1" s="1"/>
  <c r="O40" i="1"/>
  <c r="I40" i="1"/>
  <c r="I49" i="1" s="1"/>
  <c r="H40" i="1"/>
  <c r="J40" i="1" s="1"/>
  <c r="K40" i="1" s="1"/>
  <c r="P8" i="1"/>
  <c r="P10" i="1" s="1"/>
  <c r="O8" i="1"/>
  <c r="O10" i="1" s="1"/>
  <c r="I8" i="1"/>
  <c r="H8" i="1"/>
  <c r="J34" i="1"/>
  <c r="K34" i="1" s="1"/>
  <c r="N45" i="1"/>
  <c r="M45" i="1"/>
  <c r="J14" i="1"/>
  <c r="K14" i="1" s="1"/>
  <c r="M37" i="1"/>
  <c r="N37" i="1" s="1"/>
  <c r="P22" i="1"/>
  <c r="H22" i="1"/>
  <c r="J13" i="1"/>
  <c r="I22" i="1"/>
  <c r="J42" i="1"/>
  <c r="K42" i="1" s="1"/>
  <c r="J18" i="1"/>
  <c r="K18" i="1" s="1"/>
  <c r="M16" i="1"/>
  <c r="N16" i="1"/>
  <c r="J44" i="1"/>
  <c r="K44" i="1" s="1"/>
  <c r="M38" i="1"/>
  <c r="N38" i="1" s="1"/>
  <c r="J28" i="1"/>
  <c r="K28" i="1" s="1"/>
  <c r="J36" i="1"/>
  <c r="K36" i="1" s="1"/>
  <c r="G10" i="1"/>
  <c r="M9" i="1"/>
  <c r="N9" i="1" s="1"/>
  <c r="N17" i="1"/>
  <c r="M17" i="1"/>
  <c r="J33" i="1"/>
  <c r="M40" i="1" l="1"/>
  <c r="N40" i="1" s="1"/>
  <c r="N28" i="1"/>
  <c r="M28" i="1"/>
  <c r="M34" i="1"/>
  <c r="N34" i="1"/>
  <c r="K7" i="1"/>
  <c r="J10" i="1"/>
  <c r="J49" i="1"/>
  <c r="K33" i="1"/>
  <c r="H48" i="1"/>
  <c r="J27" i="1"/>
  <c r="M44" i="1"/>
  <c r="N44" i="1" s="1"/>
  <c r="M18" i="1"/>
  <c r="N18" i="1" s="1"/>
  <c r="M42" i="1"/>
  <c r="N42" i="1"/>
  <c r="J22" i="1"/>
  <c r="K13" i="1"/>
  <c r="J8" i="1"/>
  <c r="K8" i="1" s="1"/>
  <c r="H10" i="1"/>
  <c r="H49" i="1"/>
  <c r="M14" i="1"/>
  <c r="N14" i="1" s="1"/>
  <c r="M36" i="1"/>
  <c r="N36" i="1"/>
  <c r="J48" i="1" l="1"/>
  <c r="K27" i="1"/>
  <c r="K49" i="1"/>
  <c r="M33" i="1"/>
  <c r="M49" i="1" s="1"/>
  <c r="M7" i="1"/>
  <c r="K10" i="1"/>
  <c r="M8" i="1"/>
  <c r="N8" i="1" s="1"/>
  <c r="K22" i="1"/>
  <c r="M13" i="1"/>
  <c r="M22" i="1" s="1"/>
  <c r="M27" i="1" l="1"/>
  <c r="M48" i="1" s="1"/>
  <c r="K48" i="1"/>
  <c r="N13" i="1"/>
  <c r="N22" i="1" s="1"/>
  <c r="M10" i="1"/>
  <c r="N7" i="1"/>
  <c r="N10" i="1" s="1"/>
  <c r="N33" i="1"/>
  <c r="N49" i="1" s="1"/>
  <c r="N27" i="1" l="1"/>
  <c r="N48" i="1" s="1"/>
</calcChain>
</file>

<file path=xl/sharedStrings.xml><?xml version="1.0" encoding="utf-8"?>
<sst xmlns="http://schemas.openxmlformats.org/spreadsheetml/2006/main" count="151" uniqueCount="71">
  <si>
    <t xml:space="preserve">DM 65-2024 </t>
  </si>
  <si>
    <t xml:space="preserve">DETTAGLIO SPESE PNRR SCUOLA 65/2023 </t>
  </si>
  <si>
    <t>SUPPORTO AMMINISTRATIVO</t>
  </si>
  <si>
    <t xml:space="preserve">Nominativo </t>
  </si>
  <si>
    <t>ruolo</t>
  </si>
  <si>
    <t>INCARICO</t>
  </si>
  <si>
    <t>H</t>
  </si>
  <si>
    <t>importo/h</t>
  </si>
  <si>
    <t xml:space="preserve">tot. Lordo Stato </t>
  </si>
  <si>
    <t>Lordo dip</t>
  </si>
  <si>
    <t>INPDAP</t>
  </si>
  <si>
    <t>F.C.</t>
  </si>
  <si>
    <t>tot. rit.</t>
  </si>
  <si>
    <t>Impon.</t>
  </si>
  <si>
    <t>Aliq.</t>
  </si>
  <si>
    <t>IRPEF</t>
  </si>
  <si>
    <t>Netto</t>
  </si>
  <si>
    <t>IRAP</t>
  </si>
  <si>
    <t>inpdap</t>
  </si>
  <si>
    <t xml:space="preserve">MONTI MARIA </t>
  </si>
  <si>
    <t>DSGA</t>
  </si>
  <si>
    <t>FIG. SUPP. 1</t>
  </si>
  <si>
    <t xml:space="preserve">CORNAGGIA AMALIA </t>
  </si>
  <si>
    <t>AA</t>
  </si>
  <si>
    <t>FIG. SUPP. 2</t>
  </si>
  <si>
    <t xml:space="preserve">CROCE ANNAROSA </t>
  </si>
  <si>
    <t>TOTALE FIGURE SUPPORTO AMM.VO</t>
  </si>
  <si>
    <t>GRUPPO LAVORO</t>
  </si>
  <si>
    <t xml:space="preserve">INCARICO </t>
  </si>
  <si>
    <t xml:space="preserve">TONOLA LAURA </t>
  </si>
  <si>
    <t xml:space="preserve">COMPONENTE </t>
  </si>
  <si>
    <t>STEM INTERVENTO A</t>
  </si>
  <si>
    <t xml:space="preserve">CADREGARI ANISSA </t>
  </si>
  <si>
    <t xml:space="preserve">BERTOLINI MICHELA </t>
  </si>
  <si>
    <t>MOTTA PAOLA</t>
  </si>
  <si>
    <t xml:space="preserve">GUSMEROLI RAFFAELLA </t>
  </si>
  <si>
    <t xml:space="preserve">GOSPARINI CRISTINA </t>
  </si>
  <si>
    <t xml:space="preserve">POLI MONICA </t>
  </si>
  <si>
    <t xml:space="preserve">TOGNO SARA </t>
  </si>
  <si>
    <t>LING. INTERVENTO B</t>
  </si>
  <si>
    <t xml:space="preserve">PONCETTA ANTONIA </t>
  </si>
  <si>
    <t>TOTALE GRUPPI DI LAVORO</t>
  </si>
  <si>
    <t>TUTOR ED ESPERTI INTERNI</t>
  </si>
  <si>
    <t>corsi</t>
  </si>
  <si>
    <t xml:space="preserve">DUCA FRANCESCA </t>
  </si>
  <si>
    <t>TUTOR</t>
  </si>
  <si>
    <t>1 corso L2 Inf</t>
  </si>
  <si>
    <t>1 corso L2 Inf sost. Moiola</t>
  </si>
  <si>
    <t xml:space="preserve">STACCHETTI MARIA LETIZIA </t>
  </si>
  <si>
    <t xml:space="preserve">MOIOLA MARIA CRISTINA </t>
  </si>
  <si>
    <t>2 corsi L2 sp</t>
  </si>
  <si>
    <t xml:space="preserve">ESPERTO </t>
  </si>
  <si>
    <t>2 corsi Coding SI</t>
  </si>
  <si>
    <t>1 corso L2 sp</t>
  </si>
  <si>
    <t>1 corso Stem SP</t>
  </si>
  <si>
    <t xml:space="preserve">BASSO RAFFAELLA </t>
  </si>
  <si>
    <t>1 corso coding inf</t>
  </si>
  <si>
    <t>MAZZONI MARINELLA</t>
  </si>
  <si>
    <t>PANATTI SOFIA</t>
  </si>
  <si>
    <t>1 corso Coding SI</t>
  </si>
  <si>
    <t>MARIANA M.GRAZIA</t>
  </si>
  <si>
    <t xml:space="preserve">BARRI SILVANA </t>
  </si>
  <si>
    <t xml:space="preserve">BAGINI BARBARA </t>
  </si>
  <si>
    <t>2 corsi Stem SSIG</t>
  </si>
  <si>
    <t xml:space="preserve">PAIOSA RAFFAELLA </t>
  </si>
  <si>
    <t>1 corso Stem SSIG</t>
  </si>
  <si>
    <t>1 corso Stem SSIG sost Giganti</t>
  </si>
  <si>
    <t>TOTALE TUTOR  INTERNI</t>
  </si>
  <si>
    <t>tutor</t>
  </si>
  <si>
    <t>TOTALE ESPERTI INTERNI</t>
  </si>
  <si>
    <t>esperti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</si>
</sst>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&quot;€&quot;\ #,##0.00;[Red]\-&quot;€&quot;\ #,##0.00"/>
    <numFmt numFmtId="165" formatCode="_-* #,##0.00_-;\-* #,##0.00_-;_-* &quot;-&quot;??_-;_-@_-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</font>
    <font>
      <sz val="11"/>
      <name val="Arial"/>
      <family val="2"/>
    </font>
    <font>
      <sz val="7"/>
      <color theme="1"/>
      <name val="Arial"/>
      <family val="2"/>
    </font>
    <font>
      <b/>
      <sz val="8"/>
      <color rgb="FFFF0000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5" fillId="0" borderId="0" xfId="0" applyNumberFormat="1" applyFont="1"/>
    <xf numFmtId="164" fontId="4" fillId="0" borderId="0" xfId="0" applyNumberFormat="1" applyFont="1"/>
    <xf numFmtId="0" fontId="5" fillId="0" borderId="1" xfId="0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8" fillId="0" borderId="1" xfId="0" applyFont="1" applyFill="1" applyBorder="1" applyAlignment="1">
      <alignment horizontal="center" wrapText="1"/>
    </xf>
    <xf numFmtId="166" fontId="7" fillId="0" borderId="1" xfId="1" applyNumberFormat="1" applyFont="1" applyFill="1" applyBorder="1" applyAlignment="1">
      <alignment horizontal="right" wrapText="1"/>
    </xf>
    <xf numFmtId="43" fontId="7" fillId="0" borderId="1" xfId="1" applyFont="1" applyFill="1" applyBorder="1" applyAlignment="1">
      <alignment horizontal="right" wrapText="1"/>
    </xf>
    <xf numFmtId="43" fontId="9" fillId="0" borderId="1" xfId="1" applyFont="1" applyBorder="1" applyAlignment="1">
      <alignment horizontal="right"/>
    </xf>
    <xf numFmtId="43" fontId="4" fillId="0" borderId="1" xfId="1" applyFont="1" applyFill="1" applyBorder="1" applyAlignment="1">
      <alignment horizontal="right"/>
    </xf>
    <xf numFmtId="0" fontId="7" fillId="0" borderId="0" xfId="0" applyFont="1"/>
    <xf numFmtId="0" fontId="10" fillId="0" borderId="0" xfId="0" applyFont="1"/>
    <xf numFmtId="0" fontId="11" fillId="2" borderId="3" xfId="0" applyFont="1" applyFill="1" applyBorder="1" applyAlignment="1"/>
    <xf numFmtId="0" fontId="12" fillId="2" borderId="4" xfId="0" applyFont="1" applyFill="1" applyBorder="1" applyAlignment="1"/>
    <xf numFmtId="0" fontId="12" fillId="2" borderId="2" xfId="0" applyFont="1" applyFill="1" applyBorder="1"/>
    <xf numFmtId="165" fontId="13" fillId="2" borderId="1" xfId="0" applyNumberFormat="1" applyFont="1" applyFill="1" applyBorder="1"/>
    <xf numFmtId="0" fontId="8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 wrapText="1"/>
    </xf>
    <xf numFmtId="43" fontId="9" fillId="3" borderId="1" xfId="1" applyFont="1" applyFill="1" applyBorder="1" applyAlignment="1">
      <alignment horizontal="right"/>
    </xf>
    <xf numFmtId="0" fontId="7" fillId="2" borderId="0" xfId="0" applyFont="1" applyFill="1"/>
    <xf numFmtId="166" fontId="14" fillId="2" borderId="1" xfId="0" applyNumberFormat="1" applyFont="1" applyFill="1" applyBorder="1" applyAlignment="1"/>
    <xf numFmtId="0" fontId="8" fillId="3" borderId="1" xfId="0" applyFont="1" applyFill="1" applyBorder="1" applyAlignment="1">
      <alignment horizontal="center" wrapText="1"/>
    </xf>
    <xf numFmtId="166" fontId="7" fillId="3" borderId="1" xfId="1" applyNumberFormat="1" applyFont="1" applyFill="1" applyBorder="1" applyAlignment="1">
      <alignment horizontal="right" wrapText="1"/>
    </xf>
    <xf numFmtId="43" fontId="7" fillId="3" borderId="1" xfId="1" applyFont="1" applyFill="1" applyBorder="1" applyAlignment="1">
      <alignment horizontal="right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wrapText="1"/>
    </xf>
    <xf numFmtId="166" fontId="5" fillId="3" borderId="1" xfId="1" applyNumberFormat="1" applyFont="1" applyFill="1" applyBorder="1" applyAlignment="1">
      <alignment horizontal="right" wrapText="1"/>
    </xf>
    <xf numFmtId="43" fontId="5" fillId="3" borderId="1" xfId="1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center" wrapText="1"/>
    </xf>
    <xf numFmtId="43" fontId="7" fillId="0" borderId="0" xfId="1" applyFont="1" applyFill="1" applyBorder="1" applyAlignment="1">
      <alignment horizontal="right" wrapText="1"/>
    </xf>
    <xf numFmtId="43" fontId="9" fillId="0" borderId="0" xfId="1" applyFont="1" applyBorder="1" applyAlignment="1">
      <alignment horizontal="right"/>
    </xf>
    <xf numFmtId="43" fontId="4" fillId="0" borderId="0" xfId="1" applyFont="1" applyFill="1" applyBorder="1" applyAlignment="1">
      <alignment horizontal="right"/>
    </xf>
    <xf numFmtId="0" fontId="8" fillId="2" borderId="3" xfId="0" applyFont="1" applyFill="1" applyBorder="1" applyAlignment="1"/>
    <xf numFmtId="0" fontId="12" fillId="4" borderId="4" xfId="0" applyFont="1" applyFill="1" applyBorder="1" applyAlignment="1"/>
    <xf numFmtId="0" fontId="12" fillId="4" borderId="4" xfId="0" applyFont="1" applyFill="1" applyBorder="1"/>
    <xf numFmtId="166" fontId="0" fillId="4" borderId="1" xfId="0" applyNumberFormat="1" applyFill="1" applyBorder="1"/>
    <xf numFmtId="0" fontId="7" fillId="4" borderId="1" xfId="0" applyFont="1" applyFill="1" applyBorder="1"/>
    <xf numFmtId="165" fontId="15" fillId="4" borderId="2" xfId="0" applyNumberFormat="1" applyFont="1" applyFill="1" applyBorder="1"/>
    <xf numFmtId="0" fontId="7" fillId="4" borderId="0" xfId="0" applyFont="1" applyFill="1"/>
    <xf numFmtId="0" fontId="12" fillId="4" borderId="0" xfId="0" applyFont="1" applyFill="1" applyBorder="1" applyAlignment="1"/>
    <xf numFmtId="165" fontId="13" fillId="4" borderId="0" xfId="0" applyNumberFormat="1" applyFont="1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topLeftCell="A31" workbookViewId="0">
      <selection activeCell="A3" sqref="A3:P49"/>
    </sheetView>
  </sheetViews>
  <sheetFormatPr defaultRowHeight="15" x14ac:dyDescent="0.25"/>
  <cols>
    <col min="1" max="1" width="11.140625" customWidth="1"/>
    <col min="3" max="3" width="15.5703125" customWidth="1"/>
    <col min="6" max="6" width="12.42578125" customWidth="1"/>
    <col min="7" max="7" width="12.140625" customWidth="1"/>
    <col min="11" max="11" width="10.7109375" customWidth="1"/>
  </cols>
  <sheetData>
    <row r="1" spans="1:16" x14ac:dyDescent="0.25">
      <c r="A1" t="s">
        <v>0</v>
      </c>
    </row>
    <row r="3" spans="1:16" ht="27.75" x14ac:dyDescent="0.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7.75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3" t="s">
        <v>2</v>
      </c>
      <c r="B5" s="3"/>
      <c r="C5" s="3"/>
      <c r="D5" s="4"/>
      <c r="E5" s="4"/>
      <c r="F5" s="4"/>
      <c r="G5" s="4"/>
      <c r="H5" s="5"/>
      <c r="I5" s="4"/>
      <c r="J5" s="6"/>
      <c r="K5" s="4"/>
      <c r="L5" s="4"/>
      <c r="M5" s="4"/>
      <c r="N5" s="4"/>
      <c r="O5" s="4"/>
      <c r="P5" s="4"/>
    </row>
    <row r="6" spans="1:16" ht="23.25" x14ac:dyDescent="0.25">
      <c r="A6" s="7" t="s">
        <v>3</v>
      </c>
      <c r="B6" s="7" t="s">
        <v>4</v>
      </c>
      <c r="C6" s="7" t="s">
        <v>5</v>
      </c>
      <c r="D6" s="8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12" t="s">
        <v>11</v>
      </c>
      <c r="J6" s="12" t="s">
        <v>12</v>
      </c>
      <c r="K6" s="12" t="s">
        <v>13</v>
      </c>
      <c r="L6" s="12" t="s">
        <v>14</v>
      </c>
      <c r="M6" s="12" t="s">
        <v>15</v>
      </c>
      <c r="N6" s="12" t="s">
        <v>16</v>
      </c>
      <c r="O6" s="12" t="s">
        <v>17</v>
      </c>
      <c r="P6" s="13" t="s">
        <v>18</v>
      </c>
    </row>
    <row r="7" spans="1:16" ht="23.25" x14ac:dyDescent="0.25">
      <c r="A7" s="14" t="s">
        <v>19</v>
      </c>
      <c r="B7" s="14" t="s">
        <v>20</v>
      </c>
      <c r="C7" s="14" t="s">
        <v>21</v>
      </c>
      <c r="D7" s="15">
        <v>40</v>
      </c>
      <c r="E7" s="16">
        <v>27</v>
      </c>
      <c r="F7" s="17">
        <f>D7*E7</f>
        <v>1080</v>
      </c>
      <c r="G7" s="18">
        <f>F7/132.7%</f>
        <v>813.86586284853058</v>
      </c>
      <c r="H7" s="17">
        <f>ROUND(8.8%*G7,2)</f>
        <v>71.62</v>
      </c>
      <c r="I7" s="17">
        <f>ROUND(0.35%*G7,2)</f>
        <v>2.85</v>
      </c>
      <c r="J7" s="17">
        <f>SUM(H7+I7)</f>
        <v>74.47</v>
      </c>
      <c r="K7" s="17">
        <f>SUM(G7-J7)</f>
        <v>739.39586284853056</v>
      </c>
      <c r="L7" s="17">
        <v>0.35</v>
      </c>
      <c r="M7" s="17">
        <f>ROUND((K7*L7),2)</f>
        <v>258.79000000000002</v>
      </c>
      <c r="N7" s="17">
        <f>SUM(K7-M7)</f>
        <v>480.60586284853053</v>
      </c>
      <c r="O7" s="17">
        <f>ROUND(G7*8.5%,2)</f>
        <v>69.180000000000007</v>
      </c>
      <c r="P7" s="17">
        <f>ROUND(G7*24.2%,2)</f>
        <v>196.96</v>
      </c>
    </row>
    <row r="8" spans="1:16" ht="23.25" x14ac:dyDescent="0.25">
      <c r="A8" s="14" t="s">
        <v>22</v>
      </c>
      <c r="B8" s="14" t="s">
        <v>23</v>
      </c>
      <c r="C8" s="14" t="s">
        <v>24</v>
      </c>
      <c r="D8" s="15">
        <v>40</v>
      </c>
      <c r="E8" s="16">
        <v>21.17</v>
      </c>
      <c r="F8" s="17">
        <f>D8*E8</f>
        <v>846.80000000000007</v>
      </c>
      <c r="G8" s="18">
        <f>F8/132.7%</f>
        <v>638.13112283345902</v>
      </c>
      <c r="H8" s="17">
        <f>ROUND(8.8%*G8,2)</f>
        <v>56.16</v>
      </c>
      <c r="I8" s="17">
        <f>ROUND(0.35%*G8,2)</f>
        <v>2.23</v>
      </c>
      <c r="J8" s="17">
        <f>SUM(H8+I8)</f>
        <v>58.389999999999993</v>
      </c>
      <c r="K8" s="17">
        <f>SUM(G8-J8)</f>
        <v>579.74112283345903</v>
      </c>
      <c r="L8" s="17">
        <v>0.23</v>
      </c>
      <c r="M8" s="17">
        <f>ROUND((K8*L8),2)</f>
        <v>133.34</v>
      </c>
      <c r="N8" s="17">
        <f>SUM(K8-M8)</f>
        <v>446.401122833459</v>
      </c>
      <c r="O8" s="17">
        <f>ROUND(G8*8.5%,2)</f>
        <v>54.24</v>
      </c>
      <c r="P8" s="17">
        <f>ROUND(G8*24.2%,2)</f>
        <v>154.43</v>
      </c>
    </row>
    <row r="9" spans="1:16" ht="34.5" x14ac:dyDescent="0.25">
      <c r="A9" s="14" t="s">
        <v>25</v>
      </c>
      <c r="B9" s="14" t="s">
        <v>23</v>
      </c>
      <c r="C9" s="14" t="s">
        <v>24</v>
      </c>
      <c r="D9" s="15">
        <v>40</v>
      </c>
      <c r="E9" s="16">
        <v>21.17</v>
      </c>
      <c r="F9" s="17">
        <f>D9*E9</f>
        <v>846.80000000000007</v>
      </c>
      <c r="G9" s="18">
        <f>F9/132.7%</f>
        <v>638.13112283345902</v>
      </c>
      <c r="H9" s="17">
        <f>ROUND(8.8%*G9,2)</f>
        <v>56.16</v>
      </c>
      <c r="I9" s="17">
        <f>ROUND(0.35%*G9,2)</f>
        <v>2.23</v>
      </c>
      <c r="J9" s="17">
        <f>SUM(H9+I9)</f>
        <v>58.389999999999993</v>
      </c>
      <c r="K9" s="17">
        <f>SUM(G9-J9)</f>
        <v>579.74112283345903</v>
      </c>
      <c r="L9" s="17">
        <v>0.23</v>
      </c>
      <c r="M9" s="17">
        <f>ROUND((K9*L9),2)</f>
        <v>133.34</v>
      </c>
      <c r="N9" s="17">
        <f>SUM(K9-M9)</f>
        <v>446.401122833459</v>
      </c>
      <c r="O9" s="17">
        <f>ROUND(G9*8.5%,2)</f>
        <v>54.24</v>
      </c>
      <c r="P9" s="17">
        <f>ROUND(G9*24.2%,2)</f>
        <v>154.43</v>
      </c>
    </row>
    <row r="10" spans="1:16" x14ac:dyDescent="0.25">
      <c r="A10" s="19"/>
      <c r="B10" s="20"/>
      <c r="C10" s="21" t="s">
        <v>26</v>
      </c>
      <c r="D10" s="22"/>
      <c r="E10" s="23"/>
      <c r="F10" s="24">
        <f>SUM(F7:F9)</f>
        <v>2773.6000000000004</v>
      </c>
      <c r="G10" s="24">
        <f t="shared" ref="G10:P10" si="0">SUM(G7:G9)</f>
        <v>2090.1281085154487</v>
      </c>
      <c r="H10" s="24">
        <f t="shared" si="0"/>
        <v>183.94</v>
      </c>
      <c r="I10" s="24">
        <f t="shared" si="0"/>
        <v>7.3100000000000005</v>
      </c>
      <c r="J10" s="24">
        <f t="shared" si="0"/>
        <v>191.24999999999997</v>
      </c>
      <c r="K10" s="24">
        <f t="shared" si="0"/>
        <v>1898.8781085154487</v>
      </c>
      <c r="L10" s="24"/>
      <c r="M10" s="24">
        <f t="shared" si="0"/>
        <v>525.47</v>
      </c>
      <c r="N10" s="24">
        <f t="shared" si="0"/>
        <v>1373.4081085154485</v>
      </c>
      <c r="O10" s="24">
        <f t="shared" si="0"/>
        <v>177.66000000000003</v>
      </c>
      <c r="P10" s="24">
        <f t="shared" si="0"/>
        <v>505.82</v>
      </c>
    </row>
    <row r="11" spans="1:16" x14ac:dyDescent="0.25">
      <c r="A11" s="3" t="s">
        <v>27</v>
      </c>
      <c r="B11" s="20"/>
      <c r="C11" s="20"/>
      <c r="E11" s="19"/>
    </row>
    <row r="12" spans="1:16" ht="23.25" x14ac:dyDescent="0.25">
      <c r="A12" s="7" t="s">
        <v>3</v>
      </c>
      <c r="B12" s="7" t="s">
        <v>28</v>
      </c>
      <c r="C12" s="7" t="s">
        <v>27</v>
      </c>
      <c r="D12" s="8" t="s">
        <v>6</v>
      </c>
      <c r="E12" s="9" t="s">
        <v>7</v>
      </c>
      <c r="F12" s="10" t="s">
        <v>8</v>
      </c>
      <c r="G12" s="11" t="s">
        <v>9</v>
      </c>
      <c r="H12" s="12" t="s">
        <v>10</v>
      </c>
      <c r="I12" s="12" t="s">
        <v>11</v>
      </c>
      <c r="J12" s="12" t="s">
        <v>12</v>
      </c>
      <c r="K12" s="12" t="s">
        <v>13</v>
      </c>
      <c r="L12" s="12" t="s">
        <v>14</v>
      </c>
      <c r="M12" s="12" t="s">
        <v>15</v>
      </c>
      <c r="N12" s="12" t="s">
        <v>16</v>
      </c>
      <c r="O12" s="12" t="s">
        <v>17</v>
      </c>
      <c r="P12" s="13" t="s">
        <v>18</v>
      </c>
    </row>
    <row r="13" spans="1:16" ht="28.5" x14ac:dyDescent="0.25">
      <c r="A13" s="25" t="s">
        <v>29</v>
      </c>
      <c r="B13" s="26" t="s">
        <v>30</v>
      </c>
      <c r="C13" s="26" t="s">
        <v>31</v>
      </c>
      <c r="D13" s="15">
        <v>15</v>
      </c>
      <c r="E13" s="16">
        <v>34</v>
      </c>
      <c r="F13" s="17">
        <f t="shared" ref="F13:F21" si="1">D13*E13</f>
        <v>510</v>
      </c>
      <c r="G13" s="18">
        <f>F13/132.7%</f>
        <v>384.3255463451394</v>
      </c>
      <c r="H13" s="17">
        <f>ROUND(8.8%*G13,2)</f>
        <v>33.82</v>
      </c>
      <c r="I13" s="17">
        <f t="shared" ref="I13:I21" si="2">ROUND(0.35%*G13,2)</f>
        <v>1.35</v>
      </c>
      <c r="J13" s="17">
        <f t="shared" ref="J13:J21" si="3">SUM(H13+I13)</f>
        <v>35.17</v>
      </c>
      <c r="K13" s="17">
        <f t="shared" ref="K13:K21" si="4">SUM(G13-J13)</f>
        <v>349.15554634513938</v>
      </c>
      <c r="L13" s="17">
        <v>0.23</v>
      </c>
      <c r="M13" s="17">
        <f t="shared" ref="M13:M21" si="5">ROUND((K13*L13),2)</f>
        <v>80.31</v>
      </c>
      <c r="N13" s="17">
        <f t="shared" ref="N13:N21" si="6">SUM(K13-M13)</f>
        <v>268.84554634513938</v>
      </c>
      <c r="O13" s="17">
        <f t="shared" ref="O13:O21" si="7">ROUND(G13*8.5%,2)</f>
        <v>32.67</v>
      </c>
      <c r="P13" s="17">
        <f t="shared" ref="P13:P21" si="8">ROUND(G13*24.2%,2)</f>
        <v>93.01</v>
      </c>
    </row>
    <row r="14" spans="1:16" ht="28.5" x14ac:dyDescent="0.25">
      <c r="A14" s="25" t="s">
        <v>32</v>
      </c>
      <c r="B14" s="26" t="s">
        <v>30</v>
      </c>
      <c r="C14" s="26" t="s">
        <v>31</v>
      </c>
      <c r="D14" s="15">
        <v>15</v>
      </c>
      <c r="E14" s="16">
        <v>34</v>
      </c>
      <c r="F14" s="17">
        <f t="shared" si="1"/>
        <v>510</v>
      </c>
      <c r="G14" s="18">
        <f t="shared" ref="G14:G21" si="9">F14/132.7%</f>
        <v>384.3255463451394</v>
      </c>
      <c r="H14" s="17">
        <f t="shared" ref="H14:H21" si="10">ROUND(8.8%*G14,2)</f>
        <v>33.82</v>
      </c>
      <c r="I14" s="17">
        <f t="shared" si="2"/>
        <v>1.35</v>
      </c>
      <c r="J14" s="17">
        <f t="shared" si="3"/>
        <v>35.17</v>
      </c>
      <c r="K14" s="17">
        <f t="shared" si="4"/>
        <v>349.15554634513938</v>
      </c>
      <c r="L14" s="17">
        <v>0.23</v>
      </c>
      <c r="M14" s="17">
        <f t="shared" si="5"/>
        <v>80.31</v>
      </c>
      <c r="N14" s="17">
        <f t="shared" si="6"/>
        <v>268.84554634513938</v>
      </c>
      <c r="O14" s="17">
        <f t="shared" si="7"/>
        <v>32.67</v>
      </c>
      <c r="P14" s="17">
        <f t="shared" si="8"/>
        <v>93.01</v>
      </c>
    </row>
    <row r="15" spans="1:16" ht="28.5" x14ac:dyDescent="0.25">
      <c r="A15" s="25" t="s">
        <v>33</v>
      </c>
      <c r="B15" s="26" t="s">
        <v>30</v>
      </c>
      <c r="C15" s="26" t="s">
        <v>31</v>
      </c>
      <c r="D15" s="15">
        <v>15</v>
      </c>
      <c r="E15" s="16">
        <v>34</v>
      </c>
      <c r="F15" s="17">
        <f t="shared" si="1"/>
        <v>510</v>
      </c>
      <c r="G15" s="18">
        <f t="shared" si="9"/>
        <v>384.3255463451394</v>
      </c>
      <c r="H15" s="17">
        <f t="shared" si="10"/>
        <v>33.82</v>
      </c>
      <c r="I15" s="17">
        <f t="shared" si="2"/>
        <v>1.35</v>
      </c>
      <c r="J15" s="17">
        <f t="shared" si="3"/>
        <v>35.17</v>
      </c>
      <c r="K15" s="17">
        <f t="shared" si="4"/>
        <v>349.15554634513938</v>
      </c>
      <c r="L15" s="17">
        <v>0.35</v>
      </c>
      <c r="M15" s="17">
        <f t="shared" si="5"/>
        <v>122.2</v>
      </c>
      <c r="N15" s="17">
        <f t="shared" si="6"/>
        <v>226.9555463451394</v>
      </c>
      <c r="O15" s="17">
        <f t="shared" si="7"/>
        <v>32.67</v>
      </c>
      <c r="P15" s="17">
        <f t="shared" si="8"/>
        <v>93.01</v>
      </c>
    </row>
    <row r="16" spans="1:16" ht="28.5" x14ac:dyDescent="0.25">
      <c r="A16" s="25" t="s">
        <v>34</v>
      </c>
      <c r="B16" s="26" t="s">
        <v>30</v>
      </c>
      <c r="C16" s="26" t="s">
        <v>31</v>
      </c>
      <c r="D16" s="15">
        <v>15</v>
      </c>
      <c r="E16" s="16">
        <v>34</v>
      </c>
      <c r="F16" s="17">
        <f t="shared" si="1"/>
        <v>510</v>
      </c>
      <c r="G16" s="18">
        <f>F16/132.7%</f>
        <v>384.3255463451394</v>
      </c>
      <c r="H16" s="17">
        <f>ROUND(8.8%*G16,2)</f>
        <v>33.82</v>
      </c>
      <c r="I16" s="17">
        <f t="shared" si="2"/>
        <v>1.35</v>
      </c>
      <c r="J16" s="17">
        <f t="shared" si="3"/>
        <v>35.17</v>
      </c>
      <c r="K16" s="17">
        <f t="shared" si="4"/>
        <v>349.15554634513938</v>
      </c>
      <c r="L16" s="27">
        <v>0.35</v>
      </c>
      <c r="M16" s="17">
        <f t="shared" si="5"/>
        <v>122.2</v>
      </c>
      <c r="N16" s="17">
        <f t="shared" si="6"/>
        <v>226.9555463451394</v>
      </c>
      <c r="O16" s="17">
        <f t="shared" si="7"/>
        <v>32.67</v>
      </c>
      <c r="P16" s="17">
        <f t="shared" si="8"/>
        <v>93.01</v>
      </c>
    </row>
    <row r="17" spans="1:16" ht="45.75" x14ac:dyDescent="0.25">
      <c r="A17" s="25" t="s">
        <v>35</v>
      </c>
      <c r="B17" s="26" t="s">
        <v>30</v>
      </c>
      <c r="C17" s="26" t="s">
        <v>31</v>
      </c>
      <c r="D17" s="15">
        <v>15</v>
      </c>
      <c r="E17" s="16">
        <v>34</v>
      </c>
      <c r="F17" s="17">
        <f t="shared" si="1"/>
        <v>510</v>
      </c>
      <c r="G17" s="18">
        <f t="shared" si="9"/>
        <v>384.3255463451394</v>
      </c>
      <c r="H17" s="17">
        <f t="shared" si="10"/>
        <v>33.82</v>
      </c>
      <c r="I17" s="17">
        <f t="shared" si="2"/>
        <v>1.35</v>
      </c>
      <c r="J17" s="17">
        <f t="shared" si="3"/>
        <v>35.17</v>
      </c>
      <c r="K17" s="17">
        <f t="shared" si="4"/>
        <v>349.15554634513938</v>
      </c>
      <c r="L17" s="27">
        <v>0.35</v>
      </c>
      <c r="M17" s="17">
        <f t="shared" si="5"/>
        <v>122.2</v>
      </c>
      <c r="N17" s="17">
        <f t="shared" si="6"/>
        <v>226.9555463451394</v>
      </c>
      <c r="O17" s="17">
        <f t="shared" si="7"/>
        <v>32.67</v>
      </c>
      <c r="P17" s="17">
        <f t="shared" si="8"/>
        <v>93.01</v>
      </c>
    </row>
    <row r="18" spans="1:16" ht="28.5" x14ac:dyDescent="0.25">
      <c r="A18" s="25" t="s">
        <v>36</v>
      </c>
      <c r="B18" s="26" t="s">
        <v>30</v>
      </c>
      <c r="C18" s="26" t="s">
        <v>31</v>
      </c>
      <c r="D18" s="15">
        <v>15</v>
      </c>
      <c r="E18" s="16">
        <v>34</v>
      </c>
      <c r="F18" s="17">
        <f t="shared" si="1"/>
        <v>510</v>
      </c>
      <c r="G18" s="18">
        <f t="shared" si="9"/>
        <v>384.3255463451394</v>
      </c>
      <c r="H18" s="17">
        <f t="shared" si="10"/>
        <v>33.82</v>
      </c>
      <c r="I18" s="17">
        <f t="shared" si="2"/>
        <v>1.35</v>
      </c>
      <c r="J18" s="17">
        <f t="shared" si="3"/>
        <v>35.17</v>
      </c>
      <c r="K18" s="17">
        <f t="shared" si="4"/>
        <v>349.15554634513938</v>
      </c>
      <c r="L18" s="17">
        <v>0.23</v>
      </c>
      <c r="M18" s="17">
        <f t="shared" si="5"/>
        <v>80.31</v>
      </c>
      <c r="N18" s="17">
        <f t="shared" si="6"/>
        <v>268.84554634513938</v>
      </c>
      <c r="O18" s="17">
        <f t="shared" si="7"/>
        <v>32.67</v>
      </c>
      <c r="P18" s="17">
        <f t="shared" si="8"/>
        <v>93.01</v>
      </c>
    </row>
    <row r="19" spans="1:16" ht="28.5" x14ac:dyDescent="0.25">
      <c r="A19" s="25" t="s">
        <v>37</v>
      </c>
      <c r="B19" s="26" t="s">
        <v>30</v>
      </c>
      <c r="C19" s="26" t="s">
        <v>31</v>
      </c>
      <c r="D19" s="15">
        <v>15</v>
      </c>
      <c r="E19" s="16">
        <v>34</v>
      </c>
      <c r="F19" s="17">
        <f t="shared" si="1"/>
        <v>510</v>
      </c>
      <c r="G19" s="18">
        <f>F19/132.7%</f>
        <v>384.3255463451394</v>
      </c>
      <c r="H19" s="17">
        <f>ROUND(8.8%*G19,2)</f>
        <v>33.82</v>
      </c>
      <c r="I19" s="17">
        <f t="shared" si="2"/>
        <v>1.35</v>
      </c>
      <c r="J19" s="17">
        <f t="shared" si="3"/>
        <v>35.17</v>
      </c>
      <c r="K19" s="17">
        <f t="shared" si="4"/>
        <v>349.15554634513938</v>
      </c>
      <c r="L19" s="17">
        <v>0.23</v>
      </c>
      <c r="M19" s="17">
        <f t="shared" si="5"/>
        <v>80.31</v>
      </c>
      <c r="N19" s="17">
        <f t="shared" si="6"/>
        <v>268.84554634513938</v>
      </c>
      <c r="O19" s="17">
        <f t="shared" si="7"/>
        <v>32.67</v>
      </c>
      <c r="P19" s="17">
        <f t="shared" si="8"/>
        <v>93.01</v>
      </c>
    </row>
    <row r="20" spans="1:16" ht="34.5" x14ac:dyDescent="0.25">
      <c r="A20" s="25" t="s">
        <v>38</v>
      </c>
      <c r="B20" s="26" t="s">
        <v>30</v>
      </c>
      <c r="C20" s="14" t="s">
        <v>39</v>
      </c>
      <c r="D20" s="15">
        <v>12</v>
      </c>
      <c r="E20" s="16">
        <v>34</v>
      </c>
      <c r="F20" s="17">
        <f t="shared" si="1"/>
        <v>408</v>
      </c>
      <c r="G20" s="18">
        <f t="shared" si="9"/>
        <v>307.46043707611153</v>
      </c>
      <c r="H20" s="17">
        <f t="shared" si="10"/>
        <v>27.06</v>
      </c>
      <c r="I20" s="17">
        <f t="shared" si="2"/>
        <v>1.08</v>
      </c>
      <c r="J20" s="17">
        <f t="shared" si="3"/>
        <v>28.14</v>
      </c>
      <c r="K20" s="17">
        <f t="shared" si="4"/>
        <v>279.32043707611155</v>
      </c>
      <c r="L20" s="17">
        <v>0.23</v>
      </c>
      <c r="M20" s="17">
        <f t="shared" si="5"/>
        <v>64.239999999999995</v>
      </c>
      <c r="N20" s="17">
        <f t="shared" si="6"/>
        <v>215.08043707611154</v>
      </c>
      <c r="O20" s="17">
        <f t="shared" si="7"/>
        <v>26.13</v>
      </c>
      <c r="P20" s="17">
        <f t="shared" si="8"/>
        <v>74.41</v>
      </c>
    </row>
    <row r="21" spans="1:16" ht="34.5" x14ac:dyDescent="0.25">
      <c r="A21" s="25" t="s">
        <v>40</v>
      </c>
      <c r="B21" s="26" t="s">
        <v>30</v>
      </c>
      <c r="C21" s="14" t="s">
        <v>39</v>
      </c>
      <c r="D21" s="15">
        <v>12</v>
      </c>
      <c r="E21" s="16">
        <v>34</v>
      </c>
      <c r="F21" s="17">
        <f t="shared" si="1"/>
        <v>408</v>
      </c>
      <c r="G21" s="18">
        <f t="shared" si="9"/>
        <v>307.46043707611153</v>
      </c>
      <c r="H21" s="17">
        <f t="shared" si="10"/>
        <v>27.06</v>
      </c>
      <c r="I21" s="17">
        <f t="shared" si="2"/>
        <v>1.08</v>
      </c>
      <c r="J21" s="17">
        <f t="shared" si="3"/>
        <v>28.14</v>
      </c>
      <c r="K21" s="17">
        <f t="shared" si="4"/>
        <v>279.32043707611155</v>
      </c>
      <c r="L21" s="17">
        <v>0.23</v>
      </c>
      <c r="M21" s="17">
        <f t="shared" si="5"/>
        <v>64.239999999999995</v>
      </c>
      <c r="N21" s="17">
        <f t="shared" si="6"/>
        <v>215.08043707611154</v>
      </c>
      <c r="O21" s="17">
        <f t="shared" si="7"/>
        <v>26.13</v>
      </c>
      <c r="P21" s="17">
        <f t="shared" si="8"/>
        <v>74.41</v>
      </c>
    </row>
    <row r="22" spans="1:16" x14ac:dyDescent="0.25">
      <c r="A22" s="20"/>
      <c r="B22" s="21" t="s">
        <v>41</v>
      </c>
      <c r="C22" s="28"/>
      <c r="D22" s="29">
        <f>SUM(D13:D21)</f>
        <v>129</v>
      </c>
      <c r="E22" s="23"/>
      <c r="F22" s="24">
        <f>SUM(F13:F21)</f>
        <v>4386</v>
      </c>
      <c r="G22" s="24">
        <f t="shared" ref="G22:P22" si="11">SUM(G13:G21)</f>
        <v>3305.199698568199</v>
      </c>
      <c r="H22" s="24">
        <f t="shared" si="11"/>
        <v>290.85999999999996</v>
      </c>
      <c r="I22" s="24">
        <f t="shared" si="11"/>
        <v>11.61</v>
      </c>
      <c r="J22" s="24">
        <f t="shared" si="11"/>
        <v>302.47000000000003</v>
      </c>
      <c r="K22" s="24">
        <f t="shared" si="11"/>
        <v>3002.7296985681987</v>
      </c>
      <c r="L22" s="24"/>
      <c r="M22" s="24">
        <f t="shared" si="11"/>
        <v>816.31999999999994</v>
      </c>
      <c r="N22" s="24">
        <f t="shared" si="11"/>
        <v>2186.409698568199</v>
      </c>
      <c r="O22" s="24">
        <f t="shared" si="11"/>
        <v>280.95000000000005</v>
      </c>
      <c r="P22" s="24">
        <f t="shared" si="11"/>
        <v>799.89</v>
      </c>
    </row>
    <row r="23" spans="1:16" x14ac:dyDescent="0.25">
      <c r="A23" s="20"/>
      <c r="B23" s="20"/>
      <c r="C23" s="20"/>
      <c r="E23" s="19"/>
    </row>
    <row r="24" spans="1:16" x14ac:dyDescent="0.25">
      <c r="A24" s="20" t="s">
        <v>42</v>
      </c>
      <c r="B24" s="20"/>
      <c r="C24" s="20"/>
      <c r="E24" s="19"/>
    </row>
    <row r="25" spans="1:16" x14ac:dyDescent="0.25">
      <c r="A25" s="20"/>
      <c r="B25" s="20"/>
      <c r="C25" s="20"/>
      <c r="E25" s="19"/>
    </row>
    <row r="26" spans="1:16" ht="23.25" x14ac:dyDescent="0.25">
      <c r="A26" s="7" t="s">
        <v>3</v>
      </c>
      <c r="B26" s="7" t="s">
        <v>4</v>
      </c>
      <c r="C26" s="7" t="s">
        <v>43</v>
      </c>
      <c r="D26" s="8" t="s">
        <v>6</v>
      </c>
      <c r="E26" s="9" t="s">
        <v>7</v>
      </c>
      <c r="F26" s="10" t="s">
        <v>8</v>
      </c>
      <c r="G26" s="11" t="s">
        <v>9</v>
      </c>
      <c r="H26" s="12" t="s">
        <v>10</v>
      </c>
      <c r="I26" s="12" t="s">
        <v>11</v>
      </c>
      <c r="J26" s="12" t="s">
        <v>12</v>
      </c>
      <c r="K26" s="12" t="s">
        <v>13</v>
      </c>
      <c r="L26" s="12" t="s">
        <v>14</v>
      </c>
      <c r="M26" s="12" t="s">
        <v>15</v>
      </c>
      <c r="N26" s="12" t="s">
        <v>16</v>
      </c>
      <c r="O26" s="12" t="s">
        <v>17</v>
      </c>
      <c r="P26" s="13" t="s">
        <v>18</v>
      </c>
    </row>
    <row r="27" spans="1:16" ht="34.5" x14ac:dyDescent="0.25">
      <c r="A27" s="25" t="s">
        <v>44</v>
      </c>
      <c r="B27" s="14" t="s">
        <v>45</v>
      </c>
      <c r="C27" s="14" t="s">
        <v>46</v>
      </c>
      <c r="D27" s="15">
        <v>10</v>
      </c>
      <c r="E27" s="16">
        <v>34</v>
      </c>
      <c r="F27" s="17">
        <f>D27*E27</f>
        <v>340</v>
      </c>
      <c r="G27" s="18">
        <f>F27/132.7%</f>
        <v>256.21703089675964</v>
      </c>
      <c r="H27" s="17">
        <f>ROUND(8.8%*G27,2)</f>
        <v>22.55</v>
      </c>
      <c r="I27" s="17">
        <f>ROUND(0.35%*G27,2)</f>
        <v>0.9</v>
      </c>
      <c r="J27" s="17">
        <f>SUM(H27+I27)</f>
        <v>23.45</v>
      </c>
      <c r="K27" s="17">
        <f>SUM(G27-J27)</f>
        <v>232.76703089675965</v>
      </c>
      <c r="L27" s="17">
        <v>0.35</v>
      </c>
      <c r="M27" s="17">
        <f>ROUND((K27*L27),2)</f>
        <v>81.47</v>
      </c>
      <c r="N27" s="17">
        <f>SUM(K27-M27)</f>
        <v>151.29703089675965</v>
      </c>
      <c r="O27" s="17">
        <f>ROUND(G27*8.5%,2)</f>
        <v>21.78</v>
      </c>
      <c r="P27" s="17">
        <f t="shared" ref="P27:P46" si="12">ROUND(G27*24.2%,2)</f>
        <v>62</v>
      </c>
    </row>
    <row r="28" spans="1:16" ht="34.5" x14ac:dyDescent="0.25">
      <c r="A28" s="25" t="s">
        <v>44</v>
      </c>
      <c r="B28" s="30" t="s">
        <v>45</v>
      </c>
      <c r="C28" s="30" t="s">
        <v>47</v>
      </c>
      <c r="D28" s="31">
        <v>3</v>
      </c>
      <c r="E28" s="32">
        <v>34</v>
      </c>
      <c r="F28" s="17">
        <f>D28*E28</f>
        <v>102</v>
      </c>
      <c r="G28" s="18">
        <f>F28/132.7%</f>
        <v>76.865109269027883</v>
      </c>
      <c r="H28" s="17">
        <f>ROUND(8.8%*G28,2)</f>
        <v>6.76</v>
      </c>
      <c r="I28" s="17">
        <f>ROUND(0.35%*G28,2)</f>
        <v>0.27</v>
      </c>
      <c r="J28" s="17">
        <f>SUM(H28+I28)</f>
        <v>7.0299999999999994</v>
      </c>
      <c r="K28" s="17">
        <f>SUM(G28-J28)</f>
        <v>69.835109269027882</v>
      </c>
      <c r="L28" s="17">
        <v>0.35</v>
      </c>
      <c r="M28" s="17">
        <f>ROUND((K28*L28),2)</f>
        <v>24.44</v>
      </c>
      <c r="N28" s="17">
        <f>SUM(K28-M28)</f>
        <v>45.395109269027884</v>
      </c>
      <c r="O28" s="17">
        <f>ROUND(G28*8.5%,2)</f>
        <v>6.53</v>
      </c>
      <c r="P28" s="17">
        <f>ROUND(G28*24.2%,2)</f>
        <v>18.600000000000001</v>
      </c>
    </row>
    <row r="29" spans="1:16" ht="34.5" x14ac:dyDescent="0.25">
      <c r="A29" s="25" t="s">
        <v>48</v>
      </c>
      <c r="B29" s="30" t="s">
        <v>45</v>
      </c>
      <c r="C29" s="30" t="s">
        <v>46</v>
      </c>
      <c r="D29" s="31">
        <v>10</v>
      </c>
      <c r="E29" s="32">
        <v>34</v>
      </c>
      <c r="F29" s="17">
        <f t="shared" ref="F29:F42" si="13">D29*E29</f>
        <v>340</v>
      </c>
      <c r="G29" s="18">
        <f t="shared" ref="G29:G42" si="14">F29/132.7%</f>
        <v>256.21703089675964</v>
      </c>
      <c r="H29" s="17">
        <f t="shared" ref="H29:H42" si="15">ROUND(8.8%*G29,2)</f>
        <v>22.55</v>
      </c>
      <c r="I29" s="17">
        <f t="shared" ref="I29:I42" si="16">ROUND(0.35%*G29,2)</f>
        <v>0.9</v>
      </c>
      <c r="J29" s="17">
        <f t="shared" ref="J29:J42" si="17">SUM(H29+I29)</f>
        <v>23.45</v>
      </c>
      <c r="K29" s="17">
        <f t="shared" ref="K29:K42" si="18">SUM(G29-J29)</f>
        <v>232.76703089675965</v>
      </c>
      <c r="L29" s="17">
        <v>0.35</v>
      </c>
      <c r="M29" s="17">
        <f t="shared" ref="M29:M42" si="19">ROUND((K29*L29),2)</f>
        <v>81.47</v>
      </c>
      <c r="N29" s="17">
        <f t="shared" ref="N29:N42" si="20">SUM(K29-M29)</f>
        <v>151.29703089675965</v>
      </c>
      <c r="O29" s="17">
        <f t="shared" ref="O29:O42" si="21">ROUND(G29*8.5%,2)</f>
        <v>21.78</v>
      </c>
      <c r="P29" s="17">
        <f t="shared" si="12"/>
        <v>62</v>
      </c>
    </row>
    <row r="30" spans="1:16" ht="34.5" x14ac:dyDescent="0.25">
      <c r="A30" s="25" t="s">
        <v>49</v>
      </c>
      <c r="B30" s="30" t="s">
        <v>45</v>
      </c>
      <c r="C30" s="30" t="s">
        <v>46</v>
      </c>
      <c r="D30" s="31">
        <v>7</v>
      </c>
      <c r="E30" s="32">
        <v>34</v>
      </c>
      <c r="F30" s="17">
        <f t="shared" si="13"/>
        <v>238</v>
      </c>
      <c r="G30" s="18">
        <f t="shared" si="14"/>
        <v>179.35192162773174</v>
      </c>
      <c r="H30" s="17">
        <f t="shared" si="15"/>
        <v>15.78</v>
      </c>
      <c r="I30" s="17">
        <f t="shared" si="16"/>
        <v>0.63</v>
      </c>
      <c r="J30" s="17">
        <f t="shared" si="17"/>
        <v>16.41</v>
      </c>
      <c r="K30" s="17">
        <f t="shared" si="18"/>
        <v>162.94192162773174</v>
      </c>
      <c r="L30" s="17">
        <v>0.23</v>
      </c>
      <c r="M30" s="17">
        <f t="shared" si="19"/>
        <v>37.479999999999997</v>
      </c>
      <c r="N30" s="17">
        <f t="shared" si="20"/>
        <v>125.46192162773175</v>
      </c>
      <c r="O30" s="17">
        <f t="shared" si="21"/>
        <v>15.24</v>
      </c>
      <c r="P30" s="17">
        <f t="shared" si="12"/>
        <v>43.4</v>
      </c>
    </row>
    <row r="31" spans="1:16" ht="23.25" x14ac:dyDescent="0.25">
      <c r="A31" s="25" t="s">
        <v>40</v>
      </c>
      <c r="B31" s="30" t="s">
        <v>45</v>
      </c>
      <c r="C31" s="30" t="s">
        <v>50</v>
      </c>
      <c r="D31" s="31">
        <v>20</v>
      </c>
      <c r="E31" s="32">
        <v>34</v>
      </c>
      <c r="F31" s="17">
        <f t="shared" si="13"/>
        <v>680</v>
      </c>
      <c r="G31" s="18">
        <f t="shared" si="14"/>
        <v>512.43406179351928</v>
      </c>
      <c r="H31" s="17">
        <f t="shared" si="15"/>
        <v>45.09</v>
      </c>
      <c r="I31" s="17">
        <f t="shared" si="16"/>
        <v>1.79</v>
      </c>
      <c r="J31" s="17">
        <f t="shared" si="17"/>
        <v>46.88</v>
      </c>
      <c r="K31" s="17">
        <f t="shared" si="18"/>
        <v>465.55406179351928</v>
      </c>
      <c r="L31" s="17">
        <v>0.23</v>
      </c>
      <c r="M31" s="17">
        <f t="shared" si="19"/>
        <v>107.08</v>
      </c>
      <c r="N31" s="17">
        <f t="shared" si="20"/>
        <v>358.4740617935193</v>
      </c>
      <c r="O31" s="17">
        <f t="shared" si="21"/>
        <v>43.56</v>
      </c>
      <c r="P31" s="17">
        <f t="shared" si="12"/>
        <v>124.01</v>
      </c>
    </row>
    <row r="32" spans="1:16" ht="23.25" x14ac:dyDescent="0.25">
      <c r="A32" s="33" t="s">
        <v>38</v>
      </c>
      <c r="B32" s="30" t="s">
        <v>45</v>
      </c>
      <c r="C32" s="30" t="s">
        <v>50</v>
      </c>
      <c r="D32" s="31">
        <v>20</v>
      </c>
      <c r="E32" s="32">
        <v>34</v>
      </c>
      <c r="F32" s="17">
        <f t="shared" si="13"/>
        <v>680</v>
      </c>
      <c r="G32" s="18">
        <f t="shared" si="14"/>
        <v>512.43406179351928</v>
      </c>
      <c r="H32" s="17">
        <f t="shared" si="15"/>
        <v>45.09</v>
      </c>
      <c r="I32" s="17">
        <f t="shared" si="16"/>
        <v>1.79</v>
      </c>
      <c r="J32" s="17">
        <f t="shared" si="17"/>
        <v>46.88</v>
      </c>
      <c r="K32" s="17">
        <f t="shared" si="18"/>
        <v>465.55406179351928</v>
      </c>
      <c r="L32" s="17">
        <v>0.23</v>
      </c>
      <c r="M32" s="17">
        <f t="shared" si="19"/>
        <v>107.08</v>
      </c>
      <c r="N32" s="17">
        <f t="shared" si="20"/>
        <v>358.4740617935193</v>
      </c>
      <c r="O32" s="17">
        <f t="shared" si="21"/>
        <v>43.56</v>
      </c>
      <c r="P32" s="17">
        <f t="shared" si="12"/>
        <v>124.01</v>
      </c>
    </row>
    <row r="33" spans="1:16" ht="23.25" x14ac:dyDescent="0.25">
      <c r="A33" s="34"/>
      <c r="B33" s="35" t="s">
        <v>51</v>
      </c>
      <c r="C33" s="30" t="s">
        <v>52</v>
      </c>
      <c r="D33" s="36">
        <v>22</v>
      </c>
      <c r="E33" s="37">
        <v>79</v>
      </c>
      <c r="F33" s="17">
        <f t="shared" si="13"/>
        <v>1738</v>
      </c>
      <c r="G33" s="18">
        <f t="shared" si="14"/>
        <v>1309.7211755840242</v>
      </c>
      <c r="H33" s="17">
        <f t="shared" si="15"/>
        <v>115.26</v>
      </c>
      <c r="I33" s="17">
        <f t="shared" si="16"/>
        <v>4.58</v>
      </c>
      <c r="J33" s="17">
        <f t="shared" si="17"/>
        <v>119.84</v>
      </c>
      <c r="K33" s="17">
        <f t="shared" si="18"/>
        <v>1189.8811755840243</v>
      </c>
      <c r="L33" s="17">
        <v>0.23</v>
      </c>
      <c r="M33" s="17">
        <f>ROUND((K33*L33),2)</f>
        <v>273.67</v>
      </c>
      <c r="N33" s="17">
        <f>SUM(K33-M33)</f>
        <v>916.2111755840242</v>
      </c>
      <c r="O33" s="17">
        <f>ROUND(G33*8.5%,2)</f>
        <v>111.33</v>
      </c>
      <c r="P33" s="17">
        <f t="shared" si="12"/>
        <v>316.95</v>
      </c>
    </row>
    <row r="34" spans="1:16" ht="23.25" x14ac:dyDescent="0.25">
      <c r="A34" s="33" t="s">
        <v>29</v>
      </c>
      <c r="B34" s="30" t="s">
        <v>45</v>
      </c>
      <c r="C34" s="30" t="s">
        <v>53</v>
      </c>
      <c r="D34" s="31">
        <v>10</v>
      </c>
      <c r="E34" s="32">
        <v>34</v>
      </c>
      <c r="F34" s="17">
        <f t="shared" si="13"/>
        <v>340</v>
      </c>
      <c r="G34" s="18">
        <f t="shared" si="14"/>
        <v>256.21703089675964</v>
      </c>
      <c r="H34" s="17">
        <f t="shared" si="15"/>
        <v>22.55</v>
      </c>
      <c r="I34" s="17">
        <f t="shared" si="16"/>
        <v>0.9</v>
      </c>
      <c r="J34" s="17">
        <f t="shared" si="17"/>
        <v>23.45</v>
      </c>
      <c r="K34" s="17">
        <f t="shared" si="18"/>
        <v>232.76703089675965</v>
      </c>
      <c r="L34" s="17">
        <v>0.23</v>
      </c>
      <c r="M34" s="17">
        <f t="shared" si="19"/>
        <v>53.54</v>
      </c>
      <c r="N34" s="17">
        <f t="shared" si="20"/>
        <v>179.22703089675966</v>
      </c>
      <c r="O34" s="17">
        <f t="shared" si="21"/>
        <v>21.78</v>
      </c>
      <c r="P34" s="17">
        <f t="shared" si="12"/>
        <v>62</v>
      </c>
    </row>
    <row r="35" spans="1:16" ht="23.25" x14ac:dyDescent="0.25">
      <c r="A35" s="34"/>
      <c r="B35" s="30" t="s">
        <v>45</v>
      </c>
      <c r="C35" s="30" t="s">
        <v>54</v>
      </c>
      <c r="D35" s="31">
        <v>11</v>
      </c>
      <c r="E35" s="32">
        <v>34</v>
      </c>
      <c r="F35" s="17">
        <f>D35*E35</f>
        <v>374</v>
      </c>
      <c r="G35" s="18">
        <f>F35/132.7%</f>
        <v>281.83873398643556</v>
      </c>
      <c r="H35" s="17">
        <f>ROUND(8.8%*G35,2)</f>
        <v>24.8</v>
      </c>
      <c r="I35" s="17">
        <f>ROUND(0.35%*G35,2)</f>
        <v>0.99</v>
      </c>
      <c r="J35" s="17">
        <f>SUM(H35+I35)</f>
        <v>25.79</v>
      </c>
      <c r="K35" s="17">
        <f>SUM(G35-J35)</f>
        <v>256.04873398643554</v>
      </c>
      <c r="L35" s="17">
        <v>0.23</v>
      </c>
      <c r="M35" s="17">
        <f>ROUND((K35*L35),2)</f>
        <v>58.89</v>
      </c>
      <c r="N35" s="17">
        <f>SUM(K35-M35)</f>
        <v>197.15873398643555</v>
      </c>
      <c r="O35" s="17">
        <f>ROUND(G35*8.5%,2)</f>
        <v>23.96</v>
      </c>
      <c r="P35" s="17">
        <f t="shared" si="12"/>
        <v>68.2</v>
      </c>
    </row>
    <row r="36" spans="1:16" ht="34.5" x14ac:dyDescent="0.25">
      <c r="A36" s="25" t="s">
        <v>55</v>
      </c>
      <c r="B36" s="30" t="s">
        <v>45</v>
      </c>
      <c r="C36" s="30" t="s">
        <v>56</v>
      </c>
      <c r="D36" s="31">
        <v>11</v>
      </c>
      <c r="E36" s="32">
        <v>34</v>
      </c>
      <c r="F36" s="17">
        <f t="shared" si="13"/>
        <v>374</v>
      </c>
      <c r="G36" s="18">
        <f t="shared" si="14"/>
        <v>281.83873398643556</v>
      </c>
      <c r="H36" s="17">
        <f t="shared" si="15"/>
        <v>24.8</v>
      </c>
      <c r="I36" s="17">
        <f t="shared" si="16"/>
        <v>0.99</v>
      </c>
      <c r="J36" s="17">
        <f t="shared" si="17"/>
        <v>25.79</v>
      </c>
      <c r="K36" s="17">
        <f t="shared" si="18"/>
        <v>256.04873398643554</v>
      </c>
      <c r="L36" s="17">
        <v>0.23</v>
      </c>
      <c r="M36" s="17">
        <f t="shared" si="19"/>
        <v>58.89</v>
      </c>
      <c r="N36" s="17">
        <f t="shared" si="20"/>
        <v>197.15873398643555</v>
      </c>
      <c r="O36" s="17">
        <f t="shared" si="21"/>
        <v>23.96</v>
      </c>
      <c r="P36" s="17">
        <f t="shared" si="12"/>
        <v>68.2</v>
      </c>
    </row>
    <row r="37" spans="1:16" ht="34.5" x14ac:dyDescent="0.25">
      <c r="A37" s="25" t="s">
        <v>57</v>
      </c>
      <c r="B37" s="30" t="s">
        <v>45</v>
      </c>
      <c r="C37" s="30" t="s">
        <v>56</v>
      </c>
      <c r="D37" s="31">
        <v>11</v>
      </c>
      <c r="E37" s="32">
        <v>34</v>
      </c>
      <c r="F37" s="17">
        <f t="shared" si="13"/>
        <v>374</v>
      </c>
      <c r="G37" s="18">
        <f t="shared" si="14"/>
        <v>281.83873398643556</v>
      </c>
      <c r="H37" s="17">
        <f t="shared" si="15"/>
        <v>24.8</v>
      </c>
      <c r="I37" s="17">
        <f t="shared" si="16"/>
        <v>0.99</v>
      </c>
      <c r="J37" s="17">
        <f t="shared" si="17"/>
        <v>25.79</v>
      </c>
      <c r="K37" s="17">
        <f t="shared" si="18"/>
        <v>256.04873398643554</v>
      </c>
      <c r="L37" s="17">
        <v>0.35</v>
      </c>
      <c r="M37" s="17">
        <f t="shared" si="19"/>
        <v>89.62</v>
      </c>
      <c r="N37" s="17">
        <f t="shared" si="20"/>
        <v>166.42873398643553</v>
      </c>
      <c r="O37" s="17">
        <f t="shared" si="21"/>
        <v>23.96</v>
      </c>
      <c r="P37" s="17">
        <f t="shared" si="12"/>
        <v>68.2</v>
      </c>
    </row>
    <row r="38" spans="1:16" ht="23.25" x14ac:dyDescent="0.25">
      <c r="A38" s="25" t="s">
        <v>58</v>
      </c>
      <c r="B38" s="30" t="s">
        <v>45</v>
      </c>
      <c r="C38" s="30" t="s">
        <v>56</v>
      </c>
      <c r="D38" s="31">
        <v>11</v>
      </c>
      <c r="E38" s="32">
        <v>34</v>
      </c>
      <c r="F38" s="17">
        <f t="shared" si="13"/>
        <v>374</v>
      </c>
      <c r="G38" s="18">
        <f t="shared" si="14"/>
        <v>281.83873398643556</v>
      </c>
      <c r="H38" s="17">
        <f t="shared" si="15"/>
        <v>24.8</v>
      </c>
      <c r="I38" s="17">
        <f t="shared" si="16"/>
        <v>0.99</v>
      </c>
      <c r="J38" s="17">
        <f t="shared" si="17"/>
        <v>25.79</v>
      </c>
      <c r="K38" s="17">
        <f t="shared" si="18"/>
        <v>256.04873398643554</v>
      </c>
      <c r="L38" s="17">
        <v>0.23</v>
      </c>
      <c r="M38" s="17">
        <f t="shared" si="19"/>
        <v>58.89</v>
      </c>
      <c r="N38" s="17">
        <f t="shared" si="20"/>
        <v>197.15873398643555</v>
      </c>
      <c r="O38" s="17">
        <f t="shared" si="21"/>
        <v>23.96</v>
      </c>
      <c r="P38" s="17">
        <f t="shared" si="12"/>
        <v>68.2</v>
      </c>
    </row>
    <row r="39" spans="1:16" ht="23.25" x14ac:dyDescent="0.25">
      <c r="A39" s="33" t="s">
        <v>32</v>
      </c>
      <c r="B39" s="30" t="s">
        <v>45</v>
      </c>
      <c r="C39" s="30" t="s">
        <v>54</v>
      </c>
      <c r="D39" s="31">
        <v>11</v>
      </c>
      <c r="E39" s="32">
        <v>34</v>
      </c>
      <c r="F39" s="17">
        <f t="shared" si="13"/>
        <v>374</v>
      </c>
      <c r="G39" s="18">
        <f t="shared" si="14"/>
        <v>281.83873398643556</v>
      </c>
      <c r="H39" s="17">
        <f t="shared" si="15"/>
        <v>24.8</v>
      </c>
      <c r="I39" s="17">
        <f t="shared" si="16"/>
        <v>0.99</v>
      </c>
      <c r="J39" s="17">
        <f t="shared" si="17"/>
        <v>25.79</v>
      </c>
      <c r="K39" s="17">
        <f t="shared" si="18"/>
        <v>256.04873398643554</v>
      </c>
      <c r="L39" s="17">
        <v>0.23</v>
      </c>
      <c r="M39" s="17">
        <f t="shared" si="19"/>
        <v>58.89</v>
      </c>
      <c r="N39" s="17">
        <f t="shared" si="20"/>
        <v>197.15873398643555</v>
      </c>
      <c r="O39" s="17">
        <f t="shared" si="21"/>
        <v>23.96</v>
      </c>
      <c r="P39" s="17">
        <f t="shared" si="12"/>
        <v>68.2</v>
      </c>
    </row>
    <row r="40" spans="1:16" ht="23.25" x14ac:dyDescent="0.25">
      <c r="A40" s="34"/>
      <c r="B40" s="35" t="s">
        <v>51</v>
      </c>
      <c r="C40" s="30" t="s">
        <v>59</v>
      </c>
      <c r="D40" s="36">
        <v>11</v>
      </c>
      <c r="E40" s="37">
        <v>79</v>
      </c>
      <c r="F40" s="17">
        <f>D40*E40</f>
        <v>869</v>
      </c>
      <c r="G40" s="18">
        <f>F40/132.7%</f>
        <v>654.8605877920121</v>
      </c>
      <c r="H40" s="17">
        <f>ROUND(8.8%*G40,2)</f>
        <v>57.63</v>
      </c>
      <c r="I40" s="17">
        <f>ROUND(0.35%*G40,2)</f>
        <v>2.29</v>
      </c>
      <c r="J40" s="17">
        <f>SUM(H40+I40)</f>
        <v>59.92</v>
      </c>
      <c r="K40" s="17">
        <f>SUM(G40-J40)</f>
        <v>594.94058779201214</v>
      </c>
      <c r="L40" s="17">
        <v>0.23</v>
      </c>
      <c r="M40" s="17">
        <f>ROUND((K40*L40),2)</f>
        <v>136.84</v>
      </c>
      <c r="N40" s="17">
        <f>SUM(K40-M40)</f>
        <v>458.10058779201211</v>
      </c>
      <c r="O40" s="17">
        <f>ROUND(G40*8.5%,2)</f>
        <v>55.66</v>
      </c>
      <c r="P40" s="17">
        <f t="shared" si="12"/>
        <v>158.47999999999999</v>
      </c>
    </row>
    <row r="41" spans="1:16" ht="23.25" x14ac:dyDescent="0.25">
      <c r="A41" s="25" t="s">
        <v>60</v>
      </c>
      <c r="B41" s="30" t="s">
        <v>45</v>
      </c>
      <c r="C41" s="30" t="s">
        <v>54</v>
      </c>
      <c r="D41" s="31">
        <v>11</v>
      </c>
      <c r="E41" s="32">
        <v>34</v>
      </c>
      <c r="F41" s="17">
        <f t="shared" si="13"/>
        <v>374</v>
      </c>
      <c r="G41" s="18">
        <f t="shared" si="14"/>
        <v>281.83873398643556</v>
      </c>
      <c r="H41" s="17">
        <f t="shared" si="15"/>
        <v>24.8</v>
      </c>
      <c r="I41" s="17">
        <f t="shared" si="16"/>
        <v>0.99</v>
      </c>
      <c r="J41" s="17">
        <f t="shared" si="17"/>
        <v>25.79</v>
      </c>
      <c r="K41" s="17">
        <f t="shared" si="18"/>
        <v>256.04873398643554</v>
      </c>
      <c r="L41" s="17">
        <v>0.35</v>
      </c>
      <c r="M41" s="17">
        <f t="shared" si="19"/>
        <v>89.62</v>
      </c>
      <c r="N41" s="17">
        <f t="shared" si="20"/>
        <v>166.42873398643553</v>
      </c>
      <c r="O41" s="17">
        <f t="shared" si="21"/>
        <v>23.96</v>
      </c>
      <c r="P41" s="17">
        <f t="shared" si="12"/>
        <v>68.2</v>
      </c>
    </row>
    <row r="42" spans="1:16" ht="23.25" x14ac:dyDescent="0.25">
      <c r="A42" s="25" t="s">
        <v>61</v>
      </c>
      <c r="B42" s="30" t="s">
        <v>45</v>
      </c>
      <c r="C42" s="30" t="s">
        <v>54</v>
      </c>
      <c r="D42" s="31">
        <v>11</v>
      </c>
      <c r="E42" s="32">
        <v>34</v>
      </c>
      <c r="F42" s="17">
        <f t="shared" si="13"/>
        <v>374</v>
      </c>
      <c r="G42" s="18">
        <f t="shared" si="14"/>
        <v>281.83873398643556</v>
      </c>
      <c r="H42" s="17">
        <f t="shared" si="15"/>
        <v>24.8</v>
      </c>
      <c r="I42" s="17">
        <f t="shared" si="16"/>
        <v>0.99</v>
      </c>
      <c r="J42" s="17">
        <f t="shared" si="17"/>
        <v>25.79</v>
      </c>
      <c r="K42" s="17">
        <f t="shared" si="18"/>
        <v>256.04873398643554</v>
      </c>
      <c r="L42" s="17">
        <v>0.35</v>
      </c>
      <c r="M42" s="17">
        <f t="shared" si="19"/>
        <v>89.62</v>
      </c>
      <c r="N42" s="17">
        <f t="shared" si="20"/>
        <v>166.42873398643553</v>
      </c>
      <c r="O42" s="17">
        <f t="shared" si="21"/>
        <v>23.96</v>
      </c>
      <c r="P42" s="17">
        <f t="shared" si="12"/>
        <v>68.2</v>
      </c>
    </row>
    <row r="43" spans="1:16" ht="23.25" x14ac:dyDescent="0.25">
      <c r="A43" s="25" t="s">
        <v>62</v>
      </c>
      <c r="B43" s="14" t="s">
        <v>45</v>
      </c>
      <c r="C43" s="14" t="s">
        <v>54</v>
      </c>
      <c r="D43" s="15">
        <v>11</v>
      </c>
      <c r="E43" s="16">
        <v>34</v>
      </c>
      <c r="F43" s="17">
        <f>D43*E43</f>
        <v>374</v>
      </c>
      <c r="G43" s="18">
        <f>F43/132.7%</f>
        <v>281.83873398643556</v>
      </c>
      <c r="H43" s="17">
        <f>ROUND(8.8%*G43,2)</f>
        <v>24.8</v>
      </c>
      <c r="I43" s="17">
        <f>ROUND(0.35%*G43,2)</f>
        <v>0.99</v>
      </c>
      <c r="J43" s="17">
        <f>SUM(H43+I43)</f>
        <v>25.79</v>
      </c>
      <c r="K43" s="17">
        <f>SUM(G43-J43)</f>
        <v>256.04873398643554</v>
      </c>
      <c r="L43" s="17">
        <v>0.35</v>
      </c>
      <c r="M43" s="17">
        <f>ROUND((K43*L43),2)</f>
        <v>89.62</v>
      </c>
      <c r="N43" s="17">
        <f>SUM(K43-M43)</f>
        <v>166.42873398643553</v>
      </c>
      <c r="O43" s="17">
        <f>ROUND(G43*8.5%,2)</f>
        <v>23.96</v>
      </c>
      <c r="P43" s="17">
        <f t="shared" si="12"/>
        <v>68.2</v>
      </c>
    </row>
    <row r="44" spans="1:16" ht="23.25" x14ac:dyDescent="0.25">
      <c r="A44" s="25" t="s">
        <v>33</v>
      </c>
      <c r="B44" s="14" t="s">
        <v>45</v>
      </c>
      <c r="C44" s="14" t="s">
        <v>63</v>
      </c>
      <c r="D44" s="36">
        <v>22</v>
      </c>
      <c r="E44" s="16">
        <v>34</v>
      </c>
      <c r="F44" s="17">
        <f>D44*E44</f>
        <v>748</v>
      </c>
      <c r="G44" s="18">
        <f>F44/132.7%</f>
        <v>563.67746797287111</v>
      </c>
      <c r="H44" s="17">
        <f>ROUND(8.8%*G44,2)</f>
        <v>49.6</v>
      </c>
      <c r="I44" s="17">
        <f>ROUND(0.35%*G44,2)</f>
        <v>1.97</v>
      </c>
      <c r="J44" s="17">
        <f>SUM(H44+I44)</f>
        <v>51.57</v>
      </c>
      <c r="K44" s="17">
        <f>SUM(G44-J44)</f>
        <v>512.10746797287106</v>
      </c>
      <c r="L44" s="17">
        <v>0.35</v>
      </c>
      <c r="M44" s="17">
        <f>ROUND((K44*L44),2)</f>
        <v>179.24</v>
      </c>
      <c r="N44" s="17">
        <f>SUM(K44-M44)</f>
        <v>332.86746797287105</v>
      </c>
      <c r="O44" s="17">
        <f>ROUND(G44*8.5%,2)</f>
        <v>47.91</v>
      </c>
      <c r="P44" s="17">
        <f t="shared" si="12"/>
        <v>136.41</v>
      </c>
    </row>
    <row r="45" spans="1:16" ht="23.25" x14ac:dyDescent="0.25">
      <c r="A45" s="33" t="s">
        <v>64</v>
      </c>
      <c r="B45" s="14" t="s">
        <v>45</v>
      </c>
      <c r="C45" s="14" t="s">
        <v>65</v>
      </c>
      <c r="D45" s="15">
        <v>11</v>
      </c>
      <c r="E45" s="16">
        <v>34</v>
      </c>
      <c r="F45" s="17">
        <f>D45*E45</f>
        <v>374</v>
      </c>
      <c r="G45" s="18">
        <f>F45/132.7%</f>
        <v>281.83873398643556</v>
      </c>
      <c r="H45" s="17">
        <f>ROUND(8.8%*G45,2)</f>
        <v>24.8</v>
      </c>
      <c r="I45" s="17">
        <f>ROUND(0.35%*G45,2)</f>
        <v>0.99</v>
      </c>
      <c r="J45" s="17">
        <f>SUM(H45+I45)</f>
        <v>25.79</v>
      </c>
      <c r="K45" s="17">
        <f>SUM(G45-J45)</f>
        <v>256.04873398643554</v>
      </c>
      <c r="L45" s="17">
        <v>0.35</v>
      </c>
      <c r="M45" s="17">
        <f>ROUND((K45*L45),2)</f>
        <v>89.62</v>
      </c>
      <c r="N45" s="17">
        <f>SUM(K45-M45)</f>
        <v>166.42873398643553</v>
      </c>
      <c r="O45" s="17">
        <f>ROUND(G45*8.5%,2)</f>
        <v>23.96</v>
      </c>
      <c r="P45" s="17">
        <f t="shared" si="12"/>
        <v>68.2</v>
      </c>
    </row>
    <row r="46" spans="1:16" ht="34.5" x14ac:dyDescent="0.25">
      <c r="A46" s="34"/>
      <c r="B46" s="14" t="s">
        <v>45</v>
      </c>
      <c r="C46" s="14" t="s">
        <v>66</v>
      </c>
      <c r="D46" s="15">
        <v>11</v>
      </c>
      <c r="E46" s="16">
        <v>34</v>
      </c>
      <c r="F46" s="17">
        <f>D46*E46</f>
        <v>374</v>
      </c>
      <c r="G46" s="18">
        <f>F46/132.7%</f>
        <v>281.83873398643556</v>
      </c>
      <c r="H46" s="17">
        <f>ROUND(8.8%*G46,2)</f>
        <v>24.8</v>
      </c>
      <c r="I46" s="17">
        <f>ROUND(0.35%*G46,2)</f>
        <v>0.99</v>
      </c>
      <c r="J46" s="17">
        <f>SUM(H46+I46)</f>
        <v>25.79</v>
      </c>
      <c r="K46" s="17">
        <f>SUM(G46-J46)</f>
        <v>256.04873398643554</v>
      </c>
      <c r="L46" s="17">
        <v>0.35</v>
      </c>
      <c r="M46" s="17">
        <f>ROUND((K46*L46),2)</f>
        <v>89.62</v>
      </c>
      <c r="N46" s="17">
        <f>SUM(K46-M46)</f>
        <v>166.42873398643553</v>
      </c>
      <c r="O46" s="17">
        <f>ROUND(G46*8.5%,2)</f>
        <v>23.96</v>
      </c>
      <c r="P46" s="17">
        <f t="shared" si="12"/>
        <v>68.2</v>
      </c>
    </row>
    <row r="47" spans="1:16" x14ac:dyDescent="0.25">
      <c r="A47" s="38"/>
      <c r="B47" s="38"/>
      <c r="C47" s="38"/>
      <c r="D47" s="39"/>
      <c r="E47" s="39"/>
      <c r="F47" s="40"/>
      <c r="G47" s="41"/>
      <c r="H47" s="40"/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A48" s="42" t="s">
        <v>67</v>
      </c>
      <c r="B48" s="43"/>
      <c r="C48" s="44"/>
      <c r="D48" s="45">
        <v>212</v>
      </c>
      <c r="E48" s="46" t="s">
        <v>68</v>
      </c>
      <c r="F48" s="47">
        <f t="shared" ref="F48:P48" si="22">F27+F29+F30+F31+F32+F34+F35+F36+F37+F38+F39+F41+F42+F43+F44+F45+F46+F28</f>
        <v>7208</v>
      </c>
      <c r="G48" s="47">
        <f t="shared" si="22"/>
        <v>5431.8010550113058</v>
      </c>
      <c r="H48" s="47">
        <f t="shared" si="22"/>
        <v>477.97000000000014</v>
      </c>
      <c r="I48" s="47">
        <f t="shared" si="22"/>
        <v>19.049999999999997</v>
      </c>
      <c r="J48" s="47">
        <f t="shared" si="22"/>
        <v>497.0200000000001</v>
      </c>
      <c r="K48" s="47">
        <f t="shared" si="22"/>
        <v>4934.7810550113054</v>
      </c>
      <c r="L48" s="47">
        <f t="shared" si="22"/>
        <v>5.339999999999999</v>
      </c>
      <c r="M48" s="47">
        <f t="shared" si="22"/>
        <v>1445.08</v>
      </c>
      <c r="N48" s="47">
        <f t="shared" si="22"/>
        <v>3489.7010550113023</v>
      </c>
      <c r="O48" s="47">
        <f t="shared" si="22"/>
        <v>461.7399999999999</v>
      </c>
      <c r="P48" s="47">
        <f t="shared" si="22"/>
        <v>1314.4300000000003</v>
      </c>
    </row>
    <row r="49" spans="1:16" x14ac:dyDescent="0.25">
      <c r="A49" s="28" t="s">
        <v>69</v>
      </c>
      <c r="B49" s="48"/>
      <c r="C49" s="49"/>
      <c r="D49" s="45">
        <v>33</v>
      </c>
      <c r="E49" s="46" t="s">
        <v>70</v>
      </c>
      <c r="F49" s="50">
        <f>F33+F40</f>
        <v>2607</v>
      </c>
      <c r="G49" s="50">
        <f t="shared" ref="G49:P49" si="23">G33+G40</f>
        <v>1964.5817633760362</v>
      </c>
      <c r="H49" s="50">
        <f t="shared" si="23"/>
        <v>172.89000000000001</v>
      </c>
      <c r="I49" s="50">
        <f t="shared" si="23"/>
        <v>6.87</v>
      </c>
      <c r="J49" s="50">
        <f t="shared" si="23"/>
        <v>179.76</v>
      </c>
      <c r="K49" s="50">
        <f t="shared" si="23"/>
        <v>1784.8217633760364</v>
      </c>
      <c r="L49" s="50"/>
      <c r="M49" s="50">
        <f t="shared" si="23"/>
        <v>410.51</v>
      </c>
      <c r="N49" s="50">
        <f t="shared" si="23"/>
        <v>1374.3117633760362</v>
      </c>
      <c r="O49" s="50">
        <f t="shared" si="23"/>
        <v>166.99</v>
      </c>
      <c r="P49" s="50">
        <f t="shared" si="23"/>
        <v>475.42999999999995</v>
      </c>
    </row>
  </sheetData>
  <mergeCells count="5">
    <mergeCell ref="A3:P3"/>
    <mergeCell ref="A32:A33"/>
    <mergeCell ref="A34:A35"/>
    <mergeCell ref="A39:A40"/>
    <mergeCell ref="A45:A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dcterms:created xsi:type="dcterms:W3CDTF">2026-03-04T13:10:16Z</dcterms:created>
  <dcterms:modified xsi:type="dcterms:W3CDTF">2026-03-04T13:12:49Z</dcterms:modified>
</cp:coreProperties>
</file>