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SPARENZA\VARIE\"/>
    </mc:Choice>
  </mc:AlternateContent>
  <bookViews>
    <workbookView xWindow="0" yWindow="0" windowWidth="28800" windowHeight="1231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F25" i="1"/>
  <c r="D25" i="1"/>
  <c r="F23" i="1"/>
  <c r="G23" i="1" s="1"/>
  <c r="F22" i="1"/>
  <c r="G22" i="1" s="1"/>
  <c r="P17" i="1"/>
  <c r="F17" i="1"/>
  <c r="D17" i="1"/>
  <c r="F16" i="1"/>
  <c r="G16" i="1" s="1"/>
  <c r="Q15" i="1"/>
  <c r="O15" i="1"/>
  <c r="G15" i="1"/>
  <c r="F15" i="1"/>
  <c r="I14" i="1"/>
  <c r="H14" i="1"/>
  <c r="J14" i="1" s="1"/>
  <c r="G14" i="1"/>
  <c r="Q14" i="1" s="1"/>
  <c r="F14" i="1"/>
  <c r="G13" i="1"/>
  <c r="Q13" i="1" s="1"/>
  <c r="F13" i="1"/>
  <c r="F12" i="1"/>
  <c r="G12" i="1" s="1"/>
  <c r="P9" i="1"/>
  <c r="D9" i="1"/>
  <c r="F8" i="1"/>
  <c r="G8" i="1" s="1"/>
  <c r="F7" i="1"/>
  <c r="G7" i="1" s="1"/>
  <c r="F6" i="1"/>
  <c r="F9" i="1" s="1"/>
  <c r="Q7" i="1" l="1"/>
  <c r="O7" i="1"/>
  <c r="I7" i="1"/>
  <c r="H7" i="1"/>
  <c r="J7" i="1" s="1"/>
  <c r="K7" i="1" s="1"/>
  <c r="H8" i="1"/>
  <c r="Q8" i="1"/>
  <c r="O8" i="1"/>
  <c r="I8" i="1"/>
  <c r="H22" i="1"/>
  <c r="Q22" i="1"/>
  <c r="G25" i="1"/>
  <c r="O22" i="1"/>
  <c r="O25" i="1" s="1"/>
  <c r="I22" i="1"/>
  <c r="I12" i="1"/>
  <c r="O12" i="1"/>
  <c r="H12" i="1"/>
  <c r="Q12" i="1"/>
  <c r="G17" i="1"/>
  <c r="I23" i="1"/>
  <c r="H23" i="1"/>
  <c r="J23" i="1" s="1"/>
  <c r="K23" i="1" s="1"/>
  <c r="Q23" i="1"/>
  <c r="O23" i="1"/>
  <c r="Q16" i="1"/>
  <c r="O16" i="1"/>
  <c r="I16" i="1"/>
  <c r="H16" i="1"/>
  <c r="J16" i="1" s="1"/>
  <c r="K16" i="1" s="1"/>
  <c r="K14" i="1"/>
  <c r="H13" i="1"/>
  <c r="I13" i="1"/>
  <c r="O14" i="1"/>
  <c r="G6" i="1"/>
  <c r="O13" i="1"/>
  <c r="H15" i="1"/>
  <c r="I15" i="1"/>
  <c r="M16" i="1" l="1"/>
  <c r="N16" i="1" s="1"/>
  <c r="R16" i="1" s="1"/>
  <c r="M23" i="1"/>
  <c r="N23" i="1" s="1"/>
  <c r="R23" i="1" s="1"/>
  <c r="M7" i="1"/>
  <c r="N7" i="1" s="1"/>
  <c r="R7" i="1" s="1"/>
  <c r="Q25" i="1"/>
  <c r="J15" i="1"/>
  <c r="K15" i="1" s="1"/>
  <c r="O6" i="1"/>
  <c r="O9" i="1" s="1"/>
  <c r="G9" i="1"/>
  <c r="I6" i="1"/>
  <c r="I9" i="1" s="1"/>
  <c r="H6" i="1"/>
  <c r="Q6" i="1"/>
  <c r="J22" i="1"/>
  <c r="H25" i="1"/>
  <c r="J8" i="1"/>
  <c r="K8" i="1" s="1"/>
  <c r="Q17" i="1"/>
  <c r="J13" i="1"/>
  <c r="K13" i="1" s="1"/>
  <c r="J12" i="1"/>
  <c r="H17" i="1"/>
  <c r="M14" i="1"/>
  <c r="N14" i="1" s="1"/>
  <c r="R14" i="1" s="1"/>
  <c r="O17" i="1"/>
  <c r="I17" i="1"/>
  <c r="I25" i="1"/>
  <c r="Q9" i="1" l="1"/>
  <c r="J25" i="1"/>
  <c r="K22" i="1"/>
  <c r="H9" i="1"/>
  <c r="J6" i="1"/>
  <c r="M15" i="1"/>
  <c r="N15" i="1" s="1"/>
  <c r="R15" i="1" s="1"/>
  <c r="J17" i="1"/>
  <c r="K12" i="1"/>
  <c r="M13" i="1"/>
  <c r="N13" i="1" s="1"/>
  <c r="R13" i="1" s="1"/>
  <c r="M8" i="1"/>
  <c r="N8" i="1" s="1"/>
  <c r="R8" i="1" s="1"/>
  <c r="M12" i="1" l="1"/>
  <c r="M17" i="1" s="1"/>
  <c r="K17" i="1"/>
  <c r="J9" i="1"/>
  <c r="K6" i="1"/>
  <c r="K25" i="1"/>
  <c r="M22" i="1"/>
  <c r="M25" i="1" s="1"/>
  <c r="N22" i="1"/>
  <c r="N25" i="1" l="1"/>
  <c r="R22" i="1"/>
  <c r="R25" i="1" s="1"/>
  <c r="K9" i="1"/>
  <c r="M6" i="1"/>
  <c r="M9" i="1" s="1"/>
  <c r="N12" i="1"/>
  <c r="N17" i="1" l="1"/>
  <c r="R12" i="1"/>
  <c r="R17" i="1" s="1"/>
  <c r="N6" i="1"/>
  <c r="N9" i="1" l="1"/>
  <c r="R6" i="1"/>
  <c r="R9" i="1" s="1"/>
</calcChain>
</file>

<file path=xl/sharedStrings.xml><?xml version="1.0" encoding="utf-8"?>
<sst xmlns="http://schemas.openxmlformats.org/spreadsheetml/2006/main" count="92" uniqueCount="45">
  <si>
    <t>SUPPORTO AMMINISTRATIVO</t>
  </si>
  <si>
    <t xml:space="preserve">Nominativo </t>
  </si>
  <si>
    <t>ruolo</t>
  </si>
  <si>
    <t>INCARICO</t>
  </si>
  <si>
    <t>H</t>
  </si>
  <si>
    <t>importo/h</t>
  </si>
  <si>
    <t xml:space="preserve">tot. Lordo Stato </t>
  </si>
  <si>
    <t>Lordo dip</t>
  </si>
  <si>
    <t>INPDAP</t>
  </si>
  <si>
    <t>F.C.</t>
  </si>
  <si>
    <t>tot. rit.</t>
  </si>
  <si>
    <t>Impon.</t>
  </si>
  <si>
    <t>Aliq.</t>
  </si>
  <si>
    <t>IRPEF</t>
  </si>
  <si>
    <t>Netto</t>
  </si>
  <si>
    <t>IRAP</t>
  </si>
  <si>
    <t>inpdap</t>
  </si>
  <si>
    <t xml:space="preserve">MONTI MARIA </t>
  </si>
  <si>
    <t>DSGA</t>
  </si>
  <si>
    <t>FIG. SUPP. 1</t>
  </si>
  <si>
    <t xml:space="preserve">CORNAGGIA AMALIA </t>
  </si>
  <si>
    <t>AA</t>
  </si>
  <si>
    <t>FIG. SUPP. 2</t>
  </si>
  <si>
    <t xml:space="preserve">CROCE ANNAROSA </t>
  </si>
  <si>
    <t>TOTALE FIGURE SUPPORTO AMM.VO</t>
  </si>
  <si>
    <t>GRUPPO LAVORO</t>
  </si>
  <si>
    <t xml:space="preserve">INCARICO </t>
  </si>
  <si>
    <t xml:space="preserve">TONOLA LAURA </t>
  </si>
  <si>
    <t xml:space="preserve">COMPONENTE </t>
  </si>
  <si>
    <t xml:space="preserve">CADREGARI ANISSA </t>
  </si>
  <si>
    <t>MOTTA PAOLA</t>
  </si>
  <si>
    <t xml:space="preserve">TOGNO SARA </t>
  </si>
  <si>
    <t xml:space="preserve">PONCETTA ANTONIA </t>
  </si>
  <si>
    <t>TOTALE GRUPPI DI LAVORO</t>
  </si>
  <si>
    <t>TUTOR ED ESPERTI INTERNI</t>
  </si>
  <si>
    <t>corsi</t>
  </si>
  <si>
    <t>TUTOR</t>
  </si>
  <si>
    <t>1 corso L2 Inf</t>
  </si>
  <si>
    <t>TOTALE TUTOR  INTERNI</t>
  </si>
  <si>
    <t>tutor</t>
  </si>
  <si>
    <t>INPS</t>
  </si>
  <si>
    <t>controllo</t>
  </si>
  <si>
    <t>GRUPPO LAVORO VANNO RIDOTTE LE ORE ESSENDO ATTIVATI SOLO 2 CORSI</t>
  </si>
  <si>
    <t>comunità pratiche</t>
  </si>
  <si>
    <t xml:space="preserve">PNRR DM 66-2024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</si>
</sst>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&quot;€&quot;\ #,##0.00;[Red]\-&quot;€&quot;\ #,##0.00"/>
    <numFmt numFmtId="165" formatCode="_-* #,##0.00_-;\-* #,##0.00_-;_-* &quot;-&quot;??_-;_-@_-"/>
    <numFmt numFmtId="166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11"/>
      <name val="Arial"/>
      <family val="2"/>
    </font>
    <font>
      <sz val="7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5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0" applyFont="1" applyFill="1" applyBorder="1" applyAlignment="1">
      <alignment horizontal="center" wrapText="1"/>
    </xf>
    <xf numFmtId="43" fontId="7" fillId="0" borderId="1" xfId="1" applyFont="1" applyFill="1" applyBorder="1" applyAlignment="1">
      <alignment horizontal="right" wrapText="1"/>
    </xf>
    <xf numFmtId="43" fontId="9" fillId="0" borderId="1" xfId="1" applyFont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7" fillId="0" borderId="0" xfId="0" applyFont="1"/>
    <xf numFmtId="0" fontId="10" fillId="0" borderId="0" xfId="0" applyFont="1"/>
    <xf numFmtId="0" fontId="11" fillId="2" borderId="3" xfId="0" applyFont="1" applyFill="1" applyBorder="1" applyAlignment="1"/>
    <xf numFmtId="0" fontId="12" fillId="2" borderId="2" xfId="0" applyFont="1" applyFill="1" applyBorder="1"/>
    <xf numFmtId="165" fontId="13" fillId="2" borderId="1" xfId="0" applyNumberFormat="1" applyFont="1" applyFill="1" applyBorder="1"/>
    <xf numFmtId="43" fontId="9" fillId="3" borderId="1" xfId="1" applyFont="1" applyFill="1" applyBorder="1" applyAlignment="1">
      <alignment horizontal="right"/>
    </xf>
    <xf numFmtId="0" fontId="7" fillId="2" borderId="0" xfId="0" applyFont="1" applyFill="1"/>
    <xf numFmtId="166" fontId="14" fillId="2" borderId="1" xfId="0" applyNumberFormat="1" applyFont="1" applyFill="1" applyBorder="1" applyAlignment="1"/>
    <xf numFmtId="0" fontId="8" fillId="3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43" fontId="7" fillId="0" borderId="0" xfId="1" applyFont="1" applyFill="1" applyBorder="1" applyAlignment="1">
      <alignment horizontal="right" wrapText="1"/>
    </xf>
    <xf numFmtId="43" fontId="9" fillId="0" borderId="0" xfId="1" applyFont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0" fontId="8" fillId="2" borderId="3" xfId="0" applyFont="1" applyFill="1" applyBorder="1" applyAlignment="1"/>
    <xf numFmtId="0" fontId="12" fillId="4" borderId="4" xfId="0" applyFont="1" applyFill="1" applyBorder="1" applyAlignment="1"/>
    <xf numFmtId="0" fontId="12" fillId="4" borderId="4" xfId="0" applyFont="1" applyFill="1" applyBorder="1"/>
    <xf numFmtId="166" fontId="0" fillId="4" borderId="1" xfId="0" applyNumberFormat="1" applyFill="1" applyBorder="1"/>
    <xf numFmtId="0" fontId="7" fillId="4" borderId="1" xfId="0" applyFont="1" applyFill="1" applyBorder="1"/>
    <xf numFmtId="0" fontId="7" fillId="0" borderId="1" xfId="0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/>
    <xf numFmtId="165" fontId="15" fillId="2" borderId="1" xfId="0" applyNumberFormat="1" applyFont="1" applyFill="1" applyBorder="1"/>
    <xf numFmtId="0" fontId="16" fillId="0" borderId="0" xfId="0" applyFont="1" applyFill="1"/>
    <xf numFmtId="0" fontId="11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166" fontId="7" fillId="3" borderId="1" xfId="1" applyNumberFormat="1" applyFont="1" applyFill="1" applyBorder="1" applyAlignment="1">
      <alignment horizontal="center" wrapText="1"/>
    </xf>
    <xf numFmtId="43" fontId="9" fillId="0" borderId="0" xfId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center"/>
    </xf>
    <xf numFmtId="165" fontId="13" fillId="4" borderId="2" xfId="0" applyNumberFormat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D8" sqref="D8"/>
    </sheetView>
  </sheetViews>
  <sheetFormatPr defaultRowHeight="15" x14ac:dyDescent="0.25"/>
  <cols>
    <col min="1" max="1" width="11.140625" customWidth="1"/>
    <col min="3" max="3" width="15.5703125" customWidth="1"/>
    <col min="6" max="6" width="12.42578125" customWidth="1"/>
    <col min="7" max="7" width="12.140625" customWidth="1"/>
    <col min="11" max="11" width="10.7109375" customWidth="1"/>
  </cols>
  <sheetData>
    <row r="1" spans="1:18" x14ac:dyDescent="0.25">
      <c r="A1" t="s">
        <v>44</v>
      </c>
    </row>
    <row r="3" spans="1:18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8" x14ac:dyDescent="0.25">
      <c r="A4" s="2" t="s">
        <v>0</v>
      </c>
      <c r="B4" s="2"/>
      <c r="C4" s="2"/>
      <c r="D4" s="3"/>
      <c r="E4" s="3"/>
      <c r="F4" s="3"/>
      <c r="G4" s="3"/>
      <c r="H4" s="4"/>
      <c r="I4" s="3"/>
      <c r="J4" s="5"/>
      <c r="K4" s="3"/>
      <c r="L4" s="3"/>
      <c r="M4" s="3"/>
      <c r="N4" s="3"/>
      <c r="O4" s="3"/>
      <c r="P4" s="3"/>
      <c r="Q4" s="3"/>
      <c r="R4" s="3"/>
    </row>
    <row r="5" spans="1:18" ht="23.25" x14ac:dyDescent="0.25">
      <c r="A5" s="6" t="s">
        <v>1</v>
      </c>
      <c r="B5" s="6" t="s">
        <v>2</v>
      </c>
      <c r="C5" s="6" t="s">
        <v>3</v>
      </c>
      <c r="D5" s="7" t="s">
        <v>4</v>
      </c>
      <c r="E5" s="8" t="s">
        <v>5</v>
      </c>
      <c r="F5" s="9" t="s">
        <v>6</v>
      </c>
      <c r="G5" s="10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1" t="s">
        <v>14</v>
      </c>
      <c r="O5" s="11" t="s">
        <v>15</v>
      </c>
      <c r="P5" s="11" t="s">
        <v>40</v>
      </c>
      <c r="Q5" s="12" t="s">
        <v>16</v>
      </c>
      <c r="R5" s="35" t="s">
        <v>41</v>
      </c>
    </row>
    <row r="6" spans="1:18" x14ac:dyDescent="0.25">
      <c r="A6" s="13" t="s">
        <v>17</v>
      </c>
      <c r="B6" s="13" t="s">
        <v>18</v>
      </c>
      <c r="C6" s="13" t="s">
        <v>19</v>
      </c>
      <c r="D6" s="36">
        <v>40</v>
      </c>
      <c r="E6" s="14">
        <v>27</v>
      </c>
      <c r="F6" s="15">
        <f>D6*E6</f>
        <v>1080</v>
      </c>
      <c r="G6" s="16">
        <f>F6/132.7%</f>
        <v>813.86586284853058</v>
      </c>
      <c r="H6" s="15">
        <f>ROUND(8.8%*G6,2)</f>
        <v>71.62</v>
      </c>
      <c r="I6" s="15">
        <f>ROUND(0.35%*G6,2)</f>
        <v>2.85</v>
      </c>
      <c r="J6" s="15">
        <f>SUM(H6+I6)</f>
        <v>74.47</v>
      </c>
      <c r="K6" s="15">
        <f>SUM(G6-J6)</f>
        <v>739.39586284853056</v>
      </c>
      <c r="L6" s="15">
        <v>0.35</v>
      </c>
      <c r="M6" s="15">
        <f>ROUND((K6*L6),2)</f>
        <v>258.79000000000002</v>
      </c>
      <c r="N6" s="15">
        <f>SUM(K6-M6)</f>
        <v>480.60586284853053</v>
      </c>
      <c r="O6" s="15">
        <f>ROUND(G6*8.5%,2)</f>
        <v>69.180000000000007</v>
      </c>
      <c r="P6" s="37"/>
      <c r="Q6" s="15">
        <f>ROUND(G6*24.2%,2)</f>
        <v>196.96</v>
      </c>
      <c r="R6" s="38">
        <f>Q6+O6+N6+M6+J6</f>
        <v>1080.0058628485306</v>
      </c>
    </row>
    <row r="7" spans="1:18" ht="23.25" x14ac:dyDescent="0.25">
      <c r="A7" s="13" t="s">
        <v>20</v>
      </c>
      <c r="B7" s="13" t="s">
        <v>21</v>
      </c>
      <c r="C7" s="13" t="s">
        <v>22</v>
      </c>
      <c r="D7" s="36">
        <v>40</v>
      </c>
      <c r="E7" s="14">
        <v>21.17</v>
      </c>
      <c r="F7" s="15">
        <f>D7*E7</f>
        <v>846.80000000000007</v>
      </c>
      <c r="G7" s="16">
        <f>F7/132.7%</f>
        <v>638.13112283345902</v>
      </c>
      <c r="H7" s="15">
        <f>ROUND(8.8%*G7,2)</f>
        <v>56.16</v>
      </c>
      <c r="I7" s="15">
        <f>ROUND(0.35%*G7,2)</f>
        <v>2.23</v>
      </c>
      <c r="J7" s="15">
        <f>SUM(H7+I7)</f>
        <v>58.389999999999993</v>
      </c>
      <c r="K7" s="15">
        <f>SUM(G7-J7)</f>
        <v>579.74112283345903</v>
      </c>
      <c r="L7" s="15">
        <v>0.23</v>
      </c>
      <c r="M7" s="15">
        <f>ROUND((K7*L7),2)</f>
        <v>133.34</v>
      </c>
      <c r="N7" s="15">
        <f>SUM(K7-M7)</f>
        <v>446.401122833459</v>
      </c>
      <c r="O7" s="15">
        <f>ROUND(G7*8.5%,2)</f>
        <v>54.24</v>
      </c>
      <c r="P7" s="37"/>
      <c r="Q7" s="15">
        <f>ROUND(G7*24.2%,2)</f>
        <v>154.43</v>
      </c>
      <c r="R7" s="38">
        <f>Q7+O7+N7+M7+J7</f>
        <v>846.80112283345898</v>
      </c>
    </row>
    <row r="8" spans="1:18" ht="23.25" x14ac:dyDescent="0.25">
      <c r="A8" s="13" t="s">
        <v>23</v>
      </c>
      <c r="B8" s="13" t="s">
        <v>21</v>
      </c>
      <c r="C8" s="13" t="s">
        <v>22</v>
      </c>
      <c r="D8" s="36">
        <v>40</v>
      </c>
      <c r="E8" s="14">
        <v>21.17</v>
      </c>
      <c r="F8" s="15">
        <f>D8*E8</f>
        <v>846.80000000000007</v>
      </c>
      <c r="G8" s="16">
        <f>F8/132.7%</f>
        <v>638.13112283345902</v>
      </c>
      <c r="H8" s="15">
        <f>ROUND(8.8%*G8,2)</f>
        <v>56.16</v>
      </c>
      <c r="I8" s="15">
        <f>ROUND(0.35%*G8,2)</f>
        <v>2.23</v>
      </c>
      <c r="J8" s="15">
        <f>SUM(H8+I8)</f>
        <v>58.389999999999993</v>
      </c>
      <c r="K8" s="15">
        <f>SUM(G8-J8)</f>
        <v>579.74112283345903</v>
      </c>
      <c r="L8" s="15">
        <v>0.23</v>
      </c>
      <c r="M8" s="15">
        <f>ROUND((K8*L8),2)</f>
        <v>133.34</v>
      </c>
      <c r="N8" s="15">
        <f>SUM(K8-M8)</f>
        <v>446.401122833459</v>
      </c>
      <c r="O8" s="15">
        <f>ROUND(G8*8.5%,2)</f>
        <v>54.24</v>
      </c>
      <c r="P8" s="37"/>
      <c r="Q8" s="15">
        <f>ROUND(G8*24.2%,2)</f>
        <v>154.43</v>
      </c>
      <c r="R8" s="38">
        <f>Q8+O8+N8+M8+J8</f>
        <v>846.80112283345898</v>
      </c>
    </row>
    <row r="9" spans="1:18" x14ac:dyDescent="0.25">
      <c r="A9" s="17"/>
      <c r="B9" s="19" t="s">
        <v>24</v>
      </c>
      <c r="C9" s="17"/>
      <c r="D9" s="39">
        <f>SUM(D6:D8)</f>
        <v>120</v>
      </c>
      <c r="E9" s="20"/>
      <c r="F9" s="21">
        <f>SUM(F6:F8)</f>
        <v>2773.6000000000004</v>
      </c>
      <c r="G9" s="21">
        <f t="shared" ref="G9:R9" si="0">SUM(G6:G8)</f>
        <v>2090.1281085154487</v>
      </c>
      <c r="H9" s="21">
        <f t="shared" si="0"/>
        <v>183.94</v>
      </c>
      <c r="I9" s="21">
        <f t="shared" si="0"/>
        <v>7.3100000000000005</v>
      </c>
      <c r="J9" s="21">
        <f t="shared" si="0"/>
        <v>191.24999999999997</v>
      </c>
      <c r="K9" s="21">
        <f t="shared" si="0"/>
        <v>1898.8781085154487</v>
      </c>
      <c r="L9" s="21"/>
      <c r="M9" s="21">
        <f t="shared" si="0"/>
        <v>525.47</v>
      </c>
      <c r="N9" s="21">
        <f t="shared" si="0"/>
        <v>1373.4081085154485</v>
      </c>
      <c r="O9" s="21">
        <f t="shared" si="0"/>
        <v>177.66000000000003</v>
      </c>
      <c r="P9" s="21">
        <f t="shared" si="0"/>
        <v>0</v>
      </c>
      <c r="Q9" s="21">
        <f t="shared" si="0"/>
        <v>505.82</v>
      </c>
      <c r="R9" s="40">
        <f t="shared" si="0"/>
        <v>2773.6081085154483</v>
      </c>
    </row>
    <row r="10" spans="1:18" x14ac:dyDescent="0.25">
      <c r="A10" s="2" t="s">
        <v>42</v>
      </c>
      <c r="B10" s="18"/>
      <c r="C10" s="18"/>
      <c r="E10" s="17"/>
      <c r="R10" s="41"/>
    </row>
    <row r="11" spans="1:18" ht="23.25" x14ac:dyDescent="0.25">
      <c r="A11" s="6" t="s">
        <v>1</v>
      </c>
      <c r="B11" s="6" t="s">
        <v>26</v>
      </c>
      <c r="C11" s="6" t="s">
        <v>25</v>
      </c>
      <c r="D11" s="7" t="s">
        <v>4</v>
      </c>
      <c r="E11" s="8" t="s">
        <v>5</v>
      </c>
      <c r="F11" s="9" t="s">
        <v>6</v>
      </c>
      <c r="G11" s="10" t="s">
        <v>7</v>
      </c>
      <c r="H11" s="11" t="s">
        <v>8</v>
      </c>
      <c r="I11" s="11" t="s">
        <v>9</v>
      </c>
      <c r="J11" s="11" t="s">
        <v>10</v>
      </c>
      <c r="K11" s="11" t="s">
        <v>11</v>
      </c>
      <c r="L11" s="11" t="s">
        <v>12</v>
      </c>
      <c r="M11" s="11" t="s">
        <v>13</v>
      </c>
      <c r="N11" s="11" t="s">
        <v>14</v>
      </c>
      <c r="O11" s="11" t="s">
        <v>15</v>
      </c>
      <c r="P11" s="11" t="s">
        <v>40</v>
      </c>
      <c r="Q11" s="12" t="s">
        <v>16</v>
      </c>
      <c r="R11" s="35" t="s">
        <v>41</v>
      </c>
    </row>
    <row r="12" spans="1:18" ht="23.25" x14ac:dyDescent="0.25">
      <c r="A12" s="25" t="s">
        <v>27</v>
      </c>
      <c r="B12" s="42" t="s">
        <v>28</v>
      </c>
      <c r="C12" s="43" t="s">
        <v>43</v>
      </c>
      <c r="D12" s="44">
        <v>2</v>
      </c>
      <c r="E12" s="14">
        <v>34</v>
      </c>
      <c r="F12" s="15">
        <f>D12*E12</f>
        <v>68</v>
      </c>
      <c r="G12" s="16">
        <f>F12/132.7%</f>
        <v>51.243406179351922</v>
      </c>
      <c r="H12" s="15">
        <f>ROUND(8.8%*G12,2)</f>
        <v>4.51</v>
      </c>
      <c r="I12" s="15">
        <f>ROUND(0.35%*G12,2)</f>
        <v>0.18</v>
      </c>
      <c r="J12" s="15">
        <f>SUM(H12+I12)</f>
        <v>4.6899999999999995</v>
      </c>
      <c r="K12" s="15">
        <f>SUM(G12-J12)</f>
        <v>46.553406179351924</v>
      </c>
      <c r="L12" s="15">
        <v>0.23</v>
      </c>
      <c r="M12" s="15">
        <f>ROUND((K12*L12),2)</f>
        <v>10.71</v>
      </c>
      <c r="N12" s="15">
        <f>SUM(K12-M12)</f>
        <v>35.843406179351923</v>
      </c>
      <c r="O12" s="15">
        <f>ROUND(G12*8.5%,2)</f>
        <v>4.3600000000000003</v>
      </c>
      <c r="P12" s="37"/>
      <c r="Q12" s="15">
        <f>ROUND(G12*24.2%,2)</f>
        <v>12.4</v>
      </c>
      <c r="R12" s="38">
        <f>Q12+O12+N12+M12+J12</f>
        <v>68.003406179351927</v>
      </c>
    </row>
    <row r="13" spans="1:18" ht="23.25" x14ac:dyDescent="0.25">
      <c r="A13" s="25" t="s">
        <v>29</v>
      </c>
      <c r="B13" s="42" t="s">
        <v>28</v>
      </c>
      <c r="C13" s="43" t="s">
        <v>43</v>
      </c>
      <c r="D13" s="44">
        <v>12</v>
      </c>
      <c r="E13" s="14">
        <v>34</v>
      </c>
      <c r="F13" s="15">
        <f>D13*E13</f>
        <v>408</v>
      </c>
      <c r="G13" s="16">
        <f>F13/132.7%</f>
        <v>307.46043707611153</v>
      </c>
      <c r="H13" s="15">
        <f>ROUND(8.8%*G13,2)</f>
        <v>27.06</v>
      </c>
      <c r="I13" s="15">
        <f>ROUND(0.35%*G13,2)</f>
        <v>1.08</v>
      </c>
      <c r="J13" s="15">
        <f>SUM(H13+I13)</f>
        <v>28.14</v>
      </c>
      <c r="K13" s="15">
        <f>SUM(G13-J13)</f>
        <v>279.32043707611155</v>
      </c>
      <c r="L13" s="15">
        <v>0.23</v>
      </c>
      <c r="M13" s="15">
        <f>ROUND((K13*L13),2)</f>
        <v>64.239999999999995</v>
      </c>
      <c r="N13" s="15">
        <f>SUM(K13-M13)</f>
        <v>215.08043707611154</v>
      </c>
      <c r="O13" s="15">
        <f>ROUND(G13*8.5%,2)</f>
        <v>26.13</v>
      </c>
      <c r="P13" s="37"/>
      <c r="Q13" s="15">
        <f>ROUND(G13*24.2%,2)</f>
        <v>74.41</v>
      </c>
      <c r="R13" s="38">
        <f>Q13+O13+N13+M13+J13</f>
        <v>408.00043707611155</v>
      </c>
    </row>
    <row r="14" spans="1:18" ht="23.25" x14ac:dyDescent="0.25">
      <c r="A14" s="25" t="s">
        <v>30</v>
      </c>
      <c r="B14" s="42" t="s">
        <v>28</v>
      </c>
      <c r="C14" s="43" t="s">
        <v>43</v>
      </c>
      <c r="D14" s="44">
        <v>2</v>
      </c>
      <c r="E14" s="14">
        <v>34</v>
      </c>
      <c r="F14" s="15">
        <f>D14*E14</f>
        <v>68</v>
      </c>
      <c r="G14" s="16">
        <f>F14/132.7%</f>
        <v>51.243406179351922</v>
      </c>
      <c r="H14" s="15">
        <f>ROUND(8.8%*G14,2)</f>
        <v>4.51</v>
      </c>
      <c r="I14" s="15">
        <f>ROUND(0.35%*G14,2)</f>
        <v>0.18</v>
      </c>
      <c r="J14" s="15">
        <f>SUM(H14+I14)</f>
        <v>4.6899999999999995</v>
      </c>
      <c r="K14" s="15">
        <f>SUM(G14-J14)</f>
        <v>46.553406179351924</v>
      </c>
      <c r="L14" s="22">
        <v>0.35</v>
      </c>
      <c r="M14" s="15">
        <f>ROUND((K14*L14),2)</f>
        <v>16.29</v>
      </c>
      <c r="N14" s="15">
        <f>SUM(K14-M14)</f>
        <v>30.263406179351925</v>
      </c>
      <c r="O14" s="15">
        <f>ROUND(G14*8.5%,2)</f>
        <v>4.3600000000000003</v>
      </c>
      <c r="P14" s="37"/>
      <c r="Q14" s="15">
        <f>ROUND(G14*24.2%,2)</f>
        <v>12.4</v>
      </c>
      <c r="R14" s="38">
        <f>Q14+O14+N14+M14+J14</f>
        <v>68.003406179351927</v>
      </c>
    </row>
    <row r="15" spans="1:18" ht="19.5" x14ac:dyDescent="0.25">
      <c r="A15" s="25" t="s">
        <v>31</v>
      </c>
      <c r="B15" s="42" t="s">
        <v>28</v>
      </c>
      <c r="C15" s="43" t="s">
        <v>43</v>
      </c>
      <c r="D15" s="44">
        <v>12</v>
      </c>
      <c r="E15" s="14">
        <v>34</v>
      </c>
      <c r="F15" s="15">
        <f>D15*E15</f>
        <v>408</v>
      </c>
      <c r="G15" s="16">
        <f>F15/132.7%</f>
        <v>307.46043707611153</v>
      </c>
      <c r="H15" s="15">
        <f>ROUND(8.8%*G15,2)</f>
        <v>27.06</v>
      </c>
      <c r="I15" s="15">
        <f>ROUND(0.35%*G15,2)</f>
        <v>1.08</v>
      </c>
      <c r="J15" s="15">
        <f>SUM(H15+I15)</f>
        <v>28.14</v>
      </c>
      <c r="K15" s="15">
        <f>SUM(G15-J15)</f>
        <v>279.32043707611155</v>
      </c>
      <c r="L15" s="15">
        <v>0.23</v>
      </c>
      <c r="M15" s="15">
        <f>ROUND((K15*L15),2)</f>
        <v>64.239999999999995</v>
      </c>
      <c r="N15" s="15">
        <f>SUM(K15-M15)</f>
        <v>215.08043707611154</v>
      </c>
      <c r="O15" s="15">
        <f>ROUND(G15*8.5%,2)</f>
        <v>26.13</v>
      </c>
      <c r="P15" s="37"/>
      <c r="Q15" s="15">
        <f>ROUND(G15*24.2%,2)</f>
        <v>74.41</v>
      </c>
      <c r="R15" s="38">
        <f>Q15+O15+N15+M15+J15</f>
        <v>408.00043707611155</v>
      </c>
    </row>
    <row r="16" spans="1:18" ht="23.25" x14ac:dyDescent="0.25">
      <c r="A16" s="25" t="s">
        <v>32</v>
      </c>
      <c r="B16" s="42" t="s">
        <v>28</v>
      </c>
      <c r="C16" s="43" t="s">
        <v>43</v>
      </c>
      <c r="D16" s="44">
        <v>0</v>
      </c>
      <c r="E16" s="14">
        <v>34</v>
      </c>
      <c r="F16" s="15">
        <f>D16*E16</f>
        <v>0</v>
      </c>
      <c r="G16" s="16">
        <f>F16/132.7%</f>
        <v>0</v>
      </c>
      <c r="H16" s="15">
        <f>ROUND(8.8%*G16,2)</f>
        <v>0</v>
      </c>
      <c r="I16" s="15">
        <f>ROUND(0.35%*G16,2)</f>
        <v>0</v>
      </c>
      <c r="J16" s="15">
        <f>SUM(H16+I16)</f>
        <v>0</v>
      </c>
      <c r="K16" s="15">
        <f>SUM(G16-J16)</f>
        <v>0</v>
      </c>
      <c r="L16" s="15">
        <v>0.23</v>
      </c>
      <c r="M16" s="15">
        <f>ROUND((K16*L16),2)</f>
        <v>0</v>
      </c>
      <c r="N16" s="15">
        <f>SUM(K16-M16)</f>
        <v>0</v>
      </c>
      <c r="O16" s="15">
        <f>ROUND(G16*8.5%,2)</f>
        <v>0</v>
      </c>
      <c r="P16" s="37"/>
      <c r="Q16" s="15">
        <f>ROUND(G16*24.2%,2)</f>
        <v>0</v>
      </c>
      <c r="R16" s="38">
        <f>Q16+O16+N16+M16+J16</f>
        <v>0</v>
      </c>
    </row>
    <row r="17" spans="1:18" x14ac:dyDescent="0.25">
      <c r="A17" s="18"/>
      <c r="B17" s="19" t="s">
        <v>33</v>
      </c>
      <c r="C17" s="23"/>
      <c r="D17" s="24">
        <f>SUM(D12:D16)</f>
        <v>28</v>
      </c>
      <c r="E17" s="20"/>
      <c r="F17" s="21">
        <f t="shared" ref="F17:K17" si="1">SUM(F12:F16)</f>
        <v>952</v>
      </c>
      <c r="G17" s="21">
        <f t="shared" si="1"/>
        <v>717.40768651092685</v>
      </c>
      <c r="H17" s="21">
        <f t="shared" si="1"/>
        <v>63.14</v>
      </c>
      <c r="I17" s="21">
        <f t="shared" si="1"/>
        <v>2.52</v>
      </c>
      <c r="J17" s="21">
        <f t="shared" si="1"/>
        <v>65.66</v>
      </c>
      <c r="K17" s="21">
        <f t="shared" si="1"/>
        <v>651.747686510927</v>
      </c>
      <c r="L17" s="21"/>
      <c r="M17" s="21">
        <f t="shared" ref="M17:R17" si="2">SUM(M12:M16)</f>
        <v>155.47999999999996</v>
      </c>
      <c r="N17" s="21">
        <f t="shared" si="2"/>
        <v>496.26768651092692</v>
      </c>
      <c r="O17" s="21">
        <f t="shared" si="2"/>
        <v>60.980000000000004</v>
      </c>
      <c r="P17" s="21">
        <f t="shared" si="2"/>
        <v>0</v>
      </c>
      <c r="Q17" s="21">
        <f t="shared" si="2"/>
        <v>173.62</v>
      </c>
      <c r="R17" s="40">
        <f t="shared" si="2"/>
        <v>952.00768651092699</v>
      </c>
    </row>
    <row r="18" spans="1:18" x14ac:dyDescent="0.25">
      <c r="A18" s="18"/>
      <c r="B18" s="18"/>
      <c r="C18" s="18"/>
      <c r="E18" s="17"/>
      <c r="R18" s="41"/>
    </row>
    <row r="19" spans="1:18" x14ac:dyDescent="0.25">
      <c r="A19" s="18" t="s">
        <v>34</v>
      </c>
      <c r="B19" s="18"/>
      <c r="C19" s="18"/>
      <c r="E19" s="17"/>
      <c r="R19" s="41"/>
    </row>
    <row r="20" spans="1:18" x14ac:dyDescent="0.25">
      <c r="A20" s="18"/>
      <c r="B20" s="18"/>
      <c r="C20" s="18"/>
      <c r="E20" s="17"/>
      <c r="R20" s="41"/>
    </row>
    <row r="21" spans="1:18" ht="23.25" x14ac:dyDescent="0.25">
      <c r="A21" s="6" t="s">
        <v>1</v>
      </c>
      <c r="B21" s="6" t="s">
        <v>2</v>
      </c>
      <c r="C21" s="6" t="s">
        <v>35</v>
      </c>
      <c r="D21" s="7" t="s">
        <v>4</v>
      </c>
      <c r="E21" s="8" t="s">
        <v>5</v>
      </c>
      <c r="F21" s="9" t="s">
        <v>6</v>
      </c>
      <c r="G21" s="10" t="s">
        <v>7</v>
      </c>
      <c r="H21" s="11" t="s">
        <v>8</v>
      </c>
      <c r="I21" s="11" t="s">
        <v>9</v>
      </c>
      <c r="J21" s="11" t="s">
        <v>10</v>
      </c>
      <c r="K21" s="11" t="s">
        <v>11</v>
      </c>
      <c r="L21" s="11" t="s">
        <v>12</v>
      </c>
      <c r="M21" s="11" t="s">
        <v>13</v>
      </c>
      <c r="N21" s="11" t="s">
        <v>14</v>
      </c>
      <c r="O21" s="11" t="s">
        <v>15</v>
      </c>
      <c r="P21" s="11" t="s">
        <v>40</v>
      </c>
      <c r="Q21" s="12" t="s">
        <v>16</v>
      </c>
      <c r="R21" s="35" t="s">
        <v>41</v>
      </c>
    </row>
    <row r="22" spans="1:18" x14ac:dyDescent="0.25">
      <c r="A22" s="13" t="s">
        <v>31</v>
      </c>
      <c r="B22" s="13" t="s">
        <v>36</v>
      </c>
      <c r="C22" s="13" t="s">
        <v>37</v>
      </c>
      <c r="D22" s="36">
        <v>34</v>
      </c>
      <c r="E22" s="14">
        <v>34</v>
      </c>
      <c r="F22" s="15">
        <f>D22*E22</f>
        <v>1156</v>
      </c>
      <c r="G22" s="16">
        <f>F22/132.7%</f>
        <v>871.1379050489827</v>
      </c>
      <c r="H22" s="15">
        <f>ROUND(8.8%*G22,2)</f>
        <v>76.66</v>
      </c>
      <c r="I22" s="15">
        <f>ROUND(0.35%*G22,2)</f>
        <v>3.05</v>
      </c>
      <c r="J22" s="15">
        <f>SUM(H22+I22)</f>
        <v>79.709999999999994</v>
      </c>
      <c r="K22" s="15">
        <f>SUM(G22-J22)</f>
        <v>791.42790504898267</v>
      </c>
      <c r="L22" s="15">
        <v>0.35</v>
      </c>
      <c r="M22" s="15">
        <f>ROUND((K22*L22),2)</f>
        <v>277</v>
      </c>
      <c r="N22" s="15">
        <f>SUM(K22-M22)</f>
        <v>514.42790504898267</v>
      </c>
      <c r="O22" s="15">
        <f>ROUND(G22*8.5%,2)</f>
        <v>74.05</v>
      </c>
      <c r="P22" s="37"/>
      <c r="Q22" s="15">
        <f>ROUND(G22*24.2%,2)</f>
        <v>210.82</v>
      </c>
      <c r="R22" s="38">
        <f>Q22+O22+N22+M22+J22</f>
        <v>1156.0079050489826</v>
      </c>
    </row>
    <row r="23" spans="1:18" ht="23.25" x14ac:dyDescent="0.25">
      <c r="A23" s="13" t="s">
        <v>29</v>
      </c>
      <c r="B23" s="13" t="s">
        <v>36</v>
      </c>
      <c r="C23" s="13" t="s">
        <v>37</v>
      </c>
      <c r="D23" s="36">
        <v>34</v>
      </c>
      <c r="E23" s="14">
        <v>34</v>
      </c>
      <c r="F23" s="15">
        <f>D23*E23</f>
        <v>1156</v>
      </c>
      <c r="G23" s="16">
        <f>F23/132.7%</f>
        <v>871.1379050489827</v>
      </c>
      <c r="H23" s="15">
        <f>ROUND(8.8%*G23,2)</f>
        <v>76.66</v>
      </c>
      <c r="I23" s="15">
        <f>ROUND(0.35%*G23,2)</f>
        <v>3.05</v>
      </c>
      <c r="J23" s="15">
        <f>SUM(H23+I23)</f>
        <v>79.709999999999994</v>
      </c>
      <c r="K23" s="15">
        <f>SUM(G23-J23)</f>
        <v>791.42790504898267</v>
      </c>
      <c r="L23" s="15">
        <v>0.35</v>
      </c>
      <c r="M23" s="15">
        <f>ROUND((K23*L23),2)</f>
        <v>277</v>
      </c>
      <c r="N23" s="15">
        <f>SUM(K23-M23)</f>
        <v>514.42790504898267</v>
      </c>
      <c r="O23" s="15">
        <f>ROUND(G23*8.5%,2)</f>
        <v>74.05</v>
      </c>
      <c r="P23" s="37"/>
      <c r="Q23" s="15">
        <f>ROUND(G23*24.2%,2)</f>
        <v>210.82</v>
      </c>
      <c r="R23" s="38">
        <f>Q23+O23+N23+M23+J23</f>
        <v>1156.0079050489826</v>
      </c>
    </row>
    <row r="24" spans="1:18" x14ac:dyDescent="0.25">
      <c r="A24" s="26"/>
      <c r="B24" s="26"/>
      <c r="C24" s="26"/>
      <c r="D24" s="27"/>
      <c r="E24" s="27"/>
      <c r="F24" s="28"/>
      <c r="G24" s="29"/>
      <c r="H24" s="28"/>
      <c r="I24" s="28"/>
      <c r="J24" s="28"/>
      <c r="K24" s="28"/>
      <c r="L24" s="28"/>
      <c r="M24" s="28"/>
      <c r="N24" s="28"/>
      <c r="O24" s="28"/>
      <c r="P24" s="45"/>
      <c r="Q24" s="28"/>
      <c r="R24" s="46"/>
    </row>
    <row r="25" spans="1:18" x14ac:dyDescent="0.25">
      <c r="A25" s="30" t="s">
        <v>38</v>
      </c>
      <c r="B25" s="31"/>
      <c r="C25" s="32"/>
      <c r="D25" s="33">
        <f>SUM(D22:D24)</f>
        <v>68</v>
      </c>
      <c r="E25" s="34" t="s">
        <v>39</v>
      </c>
      <c r="F25" s="47">
        <f t="shared" ref="F25:K25" si="3">SUM(F22:F24)</f>
        <v>2312</v>
      </c>
      <c r="G25" s="47">
        <f t="shared" si="3"/>
        <v>1742.2758100979654</v>
      </c>
      <c r="H25" s="47">
        <f t="shared" si="3"/>
        <v>153.32</v>
      </c>
      <c r="I25" s="47">
        <f t="shared" si="3"/>
        <v>6.1</v>
      </c>
      <c r="J25" s="47">
        <f t="shared" si="3"/>
        <v>159.41999999999999</v>
      </c>
      <c r="K25" s="47">
        <f t="shared" si="3"/>
        <v>1582.8558100979653</v>
      </c>
      <c r="L25" s="47"/>
      <c r="M25" s="47">
        <f t="shared" ref="M25:R25" si="4">SUM(M22:M24)</f>
        <v>554</v>
      </c>
      <c r="N25" s="47">
        <f t="shared" si="4"/>
        <v>1028.8558100979653</v>
      </c>
      <c r="O25" s="47">
        <f t="shared" si="4"/>
        <v>148.1</v>
      </c>
      <c r="P25" s="47">
        <f t="shared" si="4"/>
        <v>0</v>
      </c>
      <c r="Q25" s="47">
        <f t="shared" si="4"/>
        <v>421.64</v>
      </c>
      <c r="R25" s="47">
        <f t="shared" si="4"/>
        <v>2312.0158100979652</v>
      </c>
    </row>
  </sheetData>
  <mergeCells count="1"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2026-03-04T13:10:16Z</dcterms:created>
  <dcterms:modified xsi:type="dcterms:W3CDTF">2026-03-04T13:14:19Z</dcterms:modified>
</cp:coreProperties>
</file>