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735" yWindow="465" windowWidth="10695" windowHeight="8235"/>
  </bookViews>
  <sheets>
    <sheet name="proposta FIS" sheetId="5" r:id="rId1"/>
    <sheet name="ata" sheetId="2" r:id="rId2"/>
    <sheet name="Foglio2" sheetId="6" r:id="rId3"/>
  </sheets>
  <definedNames>
    <definedName name="_xlnm.Print_Area" localSheetId="0">'proposta FIS'!$A$1:$I$93</definedName>
  </definedNames>
  <calcPr calcId="152511"/>
</workbook>
</file>

<file path=xl/calcChain.xml><?xml version="1.0" encoding="utf-8"?>
<calcChain xmlns="http://schemas.openxmlformats.org/spreadsheetml/2006/main">
  <c r="G96" i="5" l="1"/>
  <c r="E18" i="5" l="1"/>
  <c r="E19" i="5"/>
  <c r="E17" i="5"/>
  <c r="E16" i="5"/>
  <c r="E13" i="5"/>
  <c r="E12" i="5"/>
  <c r="N9" i="5" l="1"/>
  <c r="I1" i="5" l="1"/>
  <c r="E70" i="5"/>
  <c r="E45" i="5"/>
  <c r="F2" i="5" l="1"/>
  <c r="G62" i="5" l="1"/>
  <c r="G63" i="5"/>
  <c r="G64" i="5"/>
  <c r="G65" i="5"/>
  <c r="G66" i="5"/>
  <c r="G67" i="5"/>
  <c r="G68" i="5"/>
  <c r="G61" i="5"/>
  <c r="G58" i="5"/>
  <c r="E60" i="5"/>
  <c r="G57" i="5"/>
  <c r="G53" i="5"/>
  <c r="J27" i="2"/>
  <c r="K27" i="2" s="1"/>
  <c r="H58" i="5" l="1"/>
  <c r="I58" i="5" s="1"/>
  <c r="H57" i="5"/>
  <c r="I57" i="5" s="1"/>
  <c r="H53" i="5"/>
  <c r="I53" i="5" s="1"/>
  <c r="F19" i="2"/>
  <c r="L4" i="2" l="1"/>
  <c r="M4" i="2" s="1"/>
  <c r="O8" i="5" l="1"/>
  <c r="G92" i="5" l="1"/>
  <c r="H90" i="5"/>
  <c r="I90" i="5" s="1"/>
  <c r="O12" i="5" s="1"/>
  <c r="H89" i="5"/>
  <c r="I89" i="5" s="1"/>
  <c r="O13" i="5" s="1"/>
  <c r="H88" i="5"/>
  <c r="I88" i="5" s="1"/>
  <c r="G85" i="5"/>
  <c r="N31" i="5" s="1"/>
  <c r="H84" i="5"/>
  <c r="I84" i="5" s="1"/>
  <c r="H83" i="5"/>
  <c r="I83" i="5" s="1"/>
  <c r="H80" i="5"/>
  <c r="I80" i="5" s="1"/>
  <c r="G76" i="5"/>
  <c r="H75" i="5"/>
  <c r="I75" i="5" s="1"/>
  <c r="O27" i="5" s="1"/>
  <c r="H74" i="5"/>
  <c r="I74" i="5" s="1"/>
  <c r="O26" i="5" s="1"/>
  <c r="F72" i="5"/>
  <c r="H71" i="5"/>
  <c r="I71" i="5" s="1"/>
  <c r="H69" i="5"/>
  <c r="I69" i="5" s="1"/>
  <c r="H67" i="5"/>
  <c r="I67" i="5" s="1"/>
  <c r="H66" i="5"/>
  <c r="I66" i="5" s="1"/>
  <c r="H62" i="5"/>
  <c r="I62" i="5" s="1"/>
  <c r="H59" i="5"/>
  <c r="I59" i="5" s="1"/>
  <c r="G56" i="5"/>
  <c r="H56" i="5" s="1"/>
  <c r="I56" i="5" s="1"/>
  <c r="G55" i="5"/>
  <c r="G54" i="5"/>
  <c r="H54" i="5" s="1"/>
  <c r="I54" i="5" s="1"/>
  <c r="G52" i="5"/>
  <c r="H52" i="5" s="1"/>
  <c r="G51" i="5"/>
  <c r="H51" i="5" s="1"/>
  <c r="I51" i="5" s="1"/>
  <c r="G50" i="5"/>
  <c r="G49" i="5"/>
  <c r="H49" i="5" s="1"/>
  <c r="H44" i="5"/>
  <c r="I44" i="5" s="1"/>
  <c r="G43" i="5"/>
  <c r="G42" i="5"/>
  <c r="G41" i="5"/>
  <c r="H41" i="5" s="1"/>
  <c r="I41" i="5" s="1"/>
  <c r="G40" i="5"/>
  <c r="G39" i="5"/>
  <c r="G38" i="5"/>
  <c r="G37" i="5"/>
  <c r="H37" i="5" s="1"/>
  <c r="I37" i="5" s="1"/>
  <c r="G36" i="5"/>
  <c r="G35" i="5"/>
  <c r="G34" i="5"/>
  <c r="G33" i="5"/>
  <c r="G32" i="5"/>
  <c r="H32" i="5" s="1"/>
  <c r="I32" i="5" s="1"/>
  <c r="G31" i="5"/>
  <c r="G30" i="5"/>
  <c r="G29" i="5"/>
  <c r="H29" i="5" s="1"/>
  <c r="I29" i="5" s="1"/>
  <c r="G28" i="5"/>
  <c r="N27" i="5"/>
  <c r="G27" i="5"/>
  <c r="N26" i="5"/>
  <c r="N28" i="5" s="1"/>
  <c r="G26" i="5"/>
  <c r="G24" i="5"/>
  <c r="E23" i="5"/>
  <c r="G23" i="5" s="1"/>
  <c r="E22" i="5"/>
  <c r="G22" i="5" s="1"/>
  <c r="H22" i="5" s="1"/>
  <c r="I22" i="5" s="1"/>
  <c r="E21" i="5"/>
  <c r="G21" i="5" s="1"/>
  <c r="E20" i="5"/>
  <c r="G20" i="5" s="1"/>
  <c r="G19" i="5"/>
  <c r="N18" i="5"/>
  <c r="G18" i="5"/>
  <c r="G17" i="5"/>
  <c r="G16" i="5"/>
  <c r="S15" i="5"/>
  <c r="E15" i="5"/>
  <c r="G15" i="5" s="1"/>
  <c r="S14" i="5"/>
  <c r="E14" i="5"/>
  <c r="G14" i="5" s="1"/>
  <c r="G13" i="5"/>
  <c r="N13" i="5"/>
  <c r="G12" i="5"/>
  <c r="N12" i="5"/>
  <c r="G11" i="5"/>
  <c r="G10" i="5"/>
  <c r="G9" i="5"/>
  <c r="G8" i="5"/>
  <c r="H8" i="5" s="1"/>
  <c r="I8" i="5" s="1"/>
  <c r="G7" i="5"/>
  <c r="G6" i="5"/>
  <c r="E5" i="5"/>
  <c r="G5" i="5" s="1"/>
  <c r="N5" i="5" s="1"/>
  <c r="H92" i="5" l="1"/>
  <c r="N6" i="5"/>
  <c r="N7" i="5"/>
  <c r="N14" i="5"/>
  <c r="H61" i="5"/>
  <c r="G70" i="5"/>
  <c r="E72" i="5"/>
  <c r="O28" i="5"/>
  <c r="O9" i="5"/>
  <c r="F3" i="5"/>
  <c r="I2" i="5" s="1"/>
  <c r="S16" i="5"/>
  <c r="T16" i="5" s="1"/>
  <c r="H85" i="5"/>
  <c r="O14" i="5"/>
  <c r="H5" i="5"/>
  <c r="I5" i="5" s="1"/>
  <c r="O5" i="5" s="1"/>
  <c r="H35" i="5"/>
  <c r="I35" i="5" s="1"/>
  <c r="H6" i="5"/>
  <c r="I6" i="5" s="1"/>
  <c r="M36" i="5"/>
  <c r="I85" i="5"/>
  <c r="O31" i="5" s="1"/>
  <c r="H39" i="5"/>
  <c r="I39" i="5" s="1"/>
  <c r="H21" i="5"/>
  <c r="I21" i="5" s="1"/>
  <c r="H13" i="5"/>
  <c r="I13" i="5" s="1"/>
  <c r="H12" i="5"/>
  <c r="I12" i="5"/>
  <c r="H14" i="5"/>
  <c r="I14" i="5" s="1"/>
  <c r="H15" i="5"/>
  <c r="I15" i="5" s="1"/>
  <c r="M42" i="5"/>
  <c r="H16" i="5"/>
  <c r="I16" i="5" s="1"/>
  <c r="H19" i="5"/>
  <c r="I19" i="5" s="1"/>
  <c r="H42" i="5"/>
  <c r="I42" i="5" s="1"/>
  <c r="H23" i="5"/>
  <c r="I23" i="5" s="1"/>
  <c r="I49" i="5"/>
  <c r="H18" i="5"/>
  <c r="I18" i="5" s="1"/>
  <c r="H20" i="5"/>
  <c r="I20" i="5" s="1"/>
  <c r="H17" i="5"/>
  <c r="I17" i="5" s="1"/>
  <c r="H28" i="5"/>
  <c r="I28" i="5" s="1"/>
  <c r="H36" i="5"/>
  <c r="I36" i="5" s="1"/>
  <c r="H40" i="5"/>
  <c r="I40" i="5" s="1"/>
  <c r="H9" i="5"/>
  <c r="I9" i="5" s="1"/>
  <c r="G25" i="5"/>
  <c r="I52" i="5"/>
  <c r="G60" i="5"/>
  <c r="H65" i="5"/>
  <c r="I65" i="5" s="1"/>
  <c r="H76" i="5"/>
  <c r="H24" i="5"/>
  <c r="I24" i="5" s="1"/>
  <c r="I76" i="5"/>
  <c r="H31" i="5"/>
  <c r="I31" i="5" s="1"/>
  <c r="H64" i="5"/>
  <c r="I64" i="5" s="1"/>
  <c r="H10" i="5"/>
  <c r="I10" i="5" s="1"/>
  <c r="H33" i="5"/>
  <c r="I33" i="5" s="1"/>
  <c r="H38" i="5"/>
  <c r="I38" i="5" s="1"/>
  <c r="I61" i="5"/>
  <c r="H7" i="5"/>
  <c r="I7" i="5" s="1"/>
  <c r="H26" i="5"/>
  <c r="I26" i="5" s="1"/>
  <c r="H43" i="5"/>
  <c r="I43" i="5" s="1"/>
  <c r="H34" i="5"/>
  <c r="I34" i="5" s="1"/>
  <c r="H11" i="5"/>
  <c r="I11" i="5" s="1"/>
  <c r="H27" i="5"/>
  <c r="I27" i="5" s="1"/>
  <c r="H50" i="5"/>
  <c r="H68" i="5"/>
  <c r="I68" i="5" s="1"/>
  <c r="H63" i="5"/>
  <c r="I63" i="5" s="1"/>
  <c r="H30" i="5"/>
  <c r="I30" i="5" s="1"/>
  <c r="H55" i="5"/>
  <c r="I55" i="5" s="1"/>
  <c r="O6" i="5" l="1"/>
  <c r="O7" i="5"/>
  <c r="N10" i="5"/>
  <c r="N16" i="5" s="1"/>
  <c r="N23" i="5" s="1"/>
  <c r="H60" i="5"/>
  <c r="I3" i="5"/>
  <c r="I50" i="5"/>
  <c r="I60" i="5" s="1"/>
  <c r="H70" i="5"/>
  <c r="G72" i="5"/>
  <c r="G97" i="5" s="1"/>
  <c r="N30" i="5"/>
  <c r="N32" i="5" s="1"/>
  <c r="H25" i="5"/>
  <c r="H45" i="5" s="1"/>
  <c r="O18" i="5"/>
  <c r="I92" i="5"/>
  <c r="G45" i="5"/>
  <c r="I70" i="5"/>
  <c r="H72" i="5" l="1"/>
  <c r="H73" i="5" s="1"/>
  <c r="H77" i="5" s="1"/>
  <c r="H93" i="5" s="1"/>
  <c r="N35" i="5"/>
  <c r="G73" i="5"/>
  <c r="G77" i="5" s="1"/>
  <c r="G93" i="5" s="1"/>
  <c r="G95" i="5" s="1"/>
  <c r="G98" i="5" s="1"/>
  <c r="I25" i="5"/>
  <c r="M45" i="5"/>
  <c r="I72" i="5"/>
  <c r="O30" i="5"/>
  <c r="O32" i="5" s="1"/>
  <c r="I45" i="5" l="1"/>
  <c r="I73" i="5" s="1"/>
  <c r="I77" i="5" s="1"/>
  <c r="I93" i="5" s="1"/>
  <c r="O10" i="5" l="1"/>
  <c r="O16" i="5" s="1"/>
  <c r="O23" i="5" s="1"/>
  <c r="O35" i="5" s="1"/>
  <c r="J28" i="2" l="1"/>
  <c r="J24" i="2"/>
  <c r="K24" i="2" s="1"/>
  <c r="J25" i="2"/>
  <c r="K25" i="2" s="1"/>
  <c r="J26" i="2"/>
  <c r="K26" i="2" s="1"/>
  <c r="J23" i="2"/>
  <c r="K23" i="2" s="1"/>
  <c r="B29" i="2"/>
  <c r="C29" i="2"/>
  <c r="D29" i="2"/>
  <c r="E29" i="2"/>
  <c r="H29" i="2"/>
  <c r="F29" i="2"/>
  <c r="G29" i="2"/>
  <c r="I29" i="2"/>
  <c r="L16" i="2"/>
  <c r="M16" i="2" s="1"/>
  <c r="K19" i="2"/>
  <c r="J29" i="2" l="1"/>
  <c r="L5" i="2" l="1"/>
  <c r="M5" i="2" s="1"/>
  <c r="L6" i="2"/>
  <c r="M6" i="2" s="1"/>
  <c r="L7" i="2"/>
  <c r="M7" i="2" s="1"/>
  <c r="L8" i="2"/>
  <c r="M8" i="2" s="1"/>
  <c r="L9" i="2"/>
  <c r="M9" i="2" s="1"/>
  <c r="L10" i="2"/>
  <c r="M10" i="2" s="1"/>
  <c r="L11" i="2"/>
  <c r="M11" i="2" s="1"/>
  <c r="L12" i="2"/>
  <c r="M12" i="2" s="1"/>
  <c r="L13" i="2"/>
  <c r="M13" i="2" s="1"/>
  <c r="L14" i="2"/>
  <c r="M14" i="2" s="1"/>
  <c r="L15" i="2"/>
  <c r="M15" i="2" s="1"/>
  <c r="L17" i="2"/>
  <c r="M17" i="2" s="1"/>
  <c r="L3" i="2"/>
  <c r="M3" i="2" s="1"/>
  <c r="C19" i="2"/>
  <c r="D19" i="2"/>
  <c r="E19" i="2"/>
  <c r="G19" i="2"/>
  <c r="H19" i="2"/>
  <c r="I19" i="2"/>
  <c r="J19" i="2"/>
  <c r="B19" i="2"/>
  <c r="L19" i="2" l="1"/>
  <c r="O19" i="2" l="1"/>
  <c r="N29" i="2" l="1"/>
  <c r="O25" i="2"/>
  <c r="P19" i="2" l="1"/>
  <c r="N4" i="2" l="1"/>
  <c r="N5" i="2"/>
  <c r="N6" i="2"/>
  <c r="N7" i="2"/>
  <c r="N8" i="2"/>
  <c r="N10" i="2"/>
  <c r="N11" i="2"/>
  <c r="N12" i="2"/>
  <c r="N13" i="2"/>
  <c r="N3" i="2"/>
  <c r="M29" i="2" l="1"/>
  <c r="P31" i="2" s="1"/>
  <c r="L29" i="2" l="1"/>
  <c r="O26" i="2"/>
  <c r="O24" i="2"/>
  <c r="Q13" i="2"/>
  <c r="Q12" i="2"/>
  <c r="Q10" i="2"/>
  <c r="Q9" i="2"/>
  <c r="Q7" i="2"/>
  <c r="Q6" i="2"/>
  <c r="Q5" i="2"/>
  <c r="Q4" i="2"/>
  <c r="O27" i="2" l="1"/>
  <c r="K29" i="2"/>
  <c r="O29" i="2"/>
  <c r="Q8" i="2"/>
  <c r="M19" i="2" l="1"/>
  <c r="M20" i="2" s="1"/>
  <c r="N31" i="2" s="1"/>
  <c r="Q11" i="2"/>
  <c r="Q3" i="2"/>
  <c r="Q19" i="2" l="1"/>
  <c r="N33" i="2" l="1"/>
</calcChain>
</file>

<file path=xl/comments1.xml><?xml version="1.0" encoding="utf-8"?>
<comments xmlns="http://schemas.openxmlformats.org/spreadsheetml/2006/main">
  <authors>
    <author>Autore</author>
  </authors>
  <commentList>
    <comment ref="O5" authorId="0" shapeId="0">
      <text>
        <r>
          <rPr>
            <sz val="6"/>
            <color indexed="81"/>
            <rFont val="Tahoma"/>
            <family val="2"/>
          </rPr>
          <t>installaz e manut. Sussidi nei plessi</t>
        </r>
        <r>
          <rPr>
            <sz val="7"/>
            <color indexed="81"/>
            <rFont val="Tahoma"/>
            <family val="2"/>
          </rPr>
          <t xml:space="preserve">
</t>
        </r>
      </text>
    </comment>
    <comment ref="O9" authorId="0" shapeId="0">
      <text>
        <r>
          <rPr>
            <sz val="6"/>
            <color indexed="81"/>
            <rFont val="Tahoma"/>
            <family val="2"/>
          </rPr>
          <t xml:space="preserve">cure infanzia </t>
        </r>
      </text>
    </comment>
    <comment ref="M24" authorId="0" shapeId="0">
      <text>
        <r>
          <rPr>
            <sz val="6"/>
            <color indexed="81"/>
            <rFont val="Tahoma"/>
            <family val="2"/>
          </rPr>
          <t xml:space="preserve">inserimento passweb -graduatorie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25" authorId="0" shapeId="0">
      <text>
        <r>
          <rPr>
            <sz val="6"/>
            <color indexed="81"/>
            <rFont val="Tahoma"/>
            <family val="2"/>
          </rPr>
          <t>coordin. Registro elettronico docenti e genitori - pagoinrete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<sst xmlns="http://schemas.openxmlformats.org/spreadsheetml/2006/main" count="420" uniqueCount="183">
  <si>
    <t xml:space="preserve">DESCRIZIONE ATTIVITA' </t>
  </si>
  <si>
    <t>PERSONALE IMPIEGATO</t>
  </si>
  <si>
    <t xml:space="preserve">N. ORE </t>
  </si>
  <si>
    <t>COMP ORARIO</t>
  </si>
  <si>
    <t>TOTALE LORDO DIPENDENTE</t>
  </si>
  <si>
    <t>ONERI</t>
  </si>
  <si>
    <t>TOTALE LORDO STATO</t>
  </si>
  <si>
    <t>C.S.</t>
  </si>
  <si>
    <t>A.A.</t>
  </si>
  <si>
    <t>TOTALE</t>
  </si>
  <si>
    <t xml:space="preserve">TOTALE ATA </t>
  </si>
  <si>
    <t>tipo compenso</t>
  </si>
  <si>
    <t>forfait</t>
  </si>
  <si>
    <t xml:space="preserve">fino a </t>
  </si>
  <si>
    <t>docenti</t>
  </si>
  <si>
    <t>FUNZIONI STRUMENTALI</t>
  </si>
  <si>
    <t>ATA</t>
  </si>
  <si>
    <t>ASS.AMM.VI</t>
  </si>
  <si>
    <t>vari</t>
  </si>
  <si>
    <t xml:space="preserve">DSGA </t>
  </si>
  <si>
    <t>ORE SOSTITUZIONE COLLEGHI ASSENTI</t>
  </si>
  <si>
    <t>ORE AVVIAMENTO PRATICA SPORTIVA</t>
  </si>
  <si>
    <t>C.U.</t>
  </si>
  <si>
    <t>TOTALE ALTRI FINANZIAMENTI</t>
  </si>
  <si>
    <t>vario</t>
  </si>
  <si>
    <t>SUPPORTO AMM.VO PROVE INVALSI</t>
  </si>
  <si>
    <t>PARTE VARIABILE INDENNITA' AMMINISTRAZIONE DSGA</t>
  </si>
  <si>
    <t xml:space="preserve">INDENNITA' AMM.NE SOSTITUTO DSGA </t>
  </si>
  <si>
    <t>previsione</t>
  </si>
  <si>
    <t>SOSTITUZIONE COLLEGHI ASSENTI - SEDE (calcolo proporzionale al n. di sostituzioni effettuate)</t>
  </si>
  <si>
    <t>SOSTITUZIONE COLLEGHI ASSENTI - FUORI SEDE (calcolo proporzionale al n. di sostituzioni effettuate)</t>
  </si>
  <si>
    <t>pagamento</t>
  </si>
  <si>
    <t xml:space="preserve">ATA </t>
  </si>
  <si>
    <t xml:space="preserve">PERSONALE </t>
  </si>
  <si>
    <t>addetti</t>
  </si>
  <si>
    <t>compenso</t>
  </si>
  <si>
    <t>C. unitario</t>
  </si>
  <si>
    <t>RESPONSABILE DI AREA</t>
  </si>
  <si>
    <t>FLESSIBILITA' ORARIA</t>
  </si>
  <si>
    <t>sostituzioni colleghi sede</t>
  </si>
  <si>
    <t xml:space="preserve">sostituzioni colleghi fuori sede proporzionale </t>
  </si>
  <si>
    <t xml:space="preserve">piccola manutenzione collab. Sussidi sede </t>
  </si>
  <si>
    <t>piccola manutenz. Elettr. Aff. Software tutti plessi</t>
  </si>
  <si>
    <t>straordinario</t>
  </si>
  <si>
    <t>tot comp</t>
  </si>
  <si>
    <t>INC SPEC. SCUOLA</t>
  </si>
  <si>
    <t>INCARICO  SPEC PAGATO DPT</t>
  </si>
  <si>
    <t>totale gener</t>
  </si>
  <si>
    <t>BARAIOLO DINA SP TRAONA</t>
  </si>
  <si>
    <t>CODAZZI NANDA CHIARA SP MANTELLO</t>
  </si>
  <si>
    <t>QUAINI MILVA SSIG TRAONA</t>
  </si>
  <si>
    <t>SALVETTI ELEONORA SSIG TRAONA</t>
  </si>
  <si>
    <t>totale</t>
  </si>
  <si>
    <t>SUPP.PROVE INVALSI</t>
  </si>
  <si>
    <t>STRAORDINARIO</t>
  </si>
  <si>
    <t>COMPENSO</t>
  </si>
  <si>
    <t>INCARICO SPEC</t>
  </si>
  <si>
    <t>TOT COMPENSII</t>
  </si>
  <si>
    <t>CROCE ANNAROSA</t>
  </si>
  <si>
    <t>GAGGINI GABRIELLA SSIG TRAONA</t>
  </si>
  <si>
    <t>Pubblicazine e referente SITO WEB</t>
  </si>
  <si>
    <t>REFERENTE PROGETTI</t>
  </si>
  <si>
    <t xml:space="preserve">INCARICHI SPECIFICI </t>
  </si>
  <si>
    <t>DIPENDENTE</t>
  </si>
  <si>
    <t>STATO</t>
  </si>
  <si>
    <t xml:space="preserve">TOTALE </t>
  </si>
  <si>
    <t>APS</t>
  </si>
  <si>
    <t>ORE ECCEDENTI</t>
  </si>
  <si>
    <t>COLLABORATORI DS</t>
  </si>
  <si>
    <t>ATT. FUNZIONALI ALL'INS.</t>
  </si>
  <si>
    <t>ALTRE ATTIVITA' DELIBERATE</t>
  </si>
  <si>
    <t>budget FIS lordo dipendente</t>
  </si>
  <si>
    <t xml:space="preserve">totale da contrattare </t>
  </si>
  <si>
    <t xml:space="preserve">quota  docenti </t>
  </si>
  <si>
    <t xml:space="preserve">quota ATA </t>
  </si>
  <si>
    <t>TOTALE GENERALE  FIS + ALTRI FINANZIAMENTI</t>
  </si>
  <si>
    <t>SCARTO D'ARCHIVIO E CAMPIONATURA (1h)</t>
  </si>
  <si>
    <t xml:space="preserve">ind. direzione DSGA e sostituto </t>
  </si>
  <si>
    <t>ACQUISTAPACE MARINA</t>
  </si>
  <si>
    <t>COLL.SCOL.</t>
  </si>
  <si>
    <t>aree processo immigratorio</t>
  </si>
  <si>
    <t>DSGA</t>
  </si>
  <si>
    <t xml:space="preserve">SOSTITUTO DSGA </t>
  </si>
  <si>
    <t xml:space="preserve">TOTALE GENERALE </t>
  </si>
  <si>
    <t xml:space="preserve">COLLABORATORE DS </t>
  </si>
  <si>
    <t xml:space="preserve">COORDINATORE DI PLESSO SSIG </t>
  </si>
  <si>
    <t xml:space="preserve">COORDINATORE DI PLESSO SP Traona </t>
  </si>
  <si>
    <t xml:space="preserve">COORDINATORI DI PLESSO SP Mantello </t>
  </si>
  <si>
    <t xml:space="preserve">COORDINATORI DI PLESSO SP Mello </t>
  </si>
  <si>
    <t xml:space="preserve">COORDINATORI DI PLESSO SI Traona </t>
  </si>
  <si>
    <t xml:space="preserve">COORDINATORI DI PLESSO SI Mantello </t>
  </si>
  <si>
    <t>TOTALE DOCENTI considerando doppie le ore a 35,00)</t>
  </si>
  <si>
    <t>SANDRINI CARMELO SP TRAONA</t>
  </si>
  <si>
    <t xml:space="preserve">flessibilita' </t>
  </si>
  <si>
    <t>PUBBLICAZIONE SITO WEB</t>
  </si>
  <si>
    <t>residuo a disposizione</t>
  </si>
  <si>
    <t>DELLA BAILA ANTONIA  p.t. 24/36</t>
  </si>
  <si>
    <t>VARI</t>
  </si>
  <si>
    <t>CORNAGGIA AMALIA</t>
  </si>
  <si>
    <t xml:space="preserve">progetto RECUPERO/POTENZIAMENTO SSIG </t>
  </si>
  <si>
    <t xml:space="preserve">servizio palestre/ mense </t>
  </si>
  <si>
    <t>scarto archivio - campionatura-distribuzione materiali</t>
  </si>
  <si>
    <t>totale Coll.scol.</t>
  </si>
  <si>
    <t xml:space="preserve">TOTALE IMPEGNATO DA FIS CONTRATTATO </t>
  </si>
  <si>
    <t xml:space="preserve">TOTALE IMPEGNATO DA FIS TOTALE </t>
  </si>
  <si>
    <t xml:space="preserve">ALTRI FINANZIAMENTI MIUR </t>
  </si>
  <si>
    <t xml:space="preserve">TOTALE ATA INCARICHI SPECIFICI </t>
  </si>
  <si>
    <t>RESPONSABILI TIC (5h Si Valletta - SI Mantello - SP Mello e 10h altri plessi)</t>
  </si>
  <si>
    <t>PICCOLA MANUTENZIONE - COLLABORAZIONE CON DOCENTE RESPONSABILE SUSSIDI-LABORATORI NEI SINGOLI PLESSI E SUPPORTO RIPRISTINO SOFTWARE PC - COLLABORAZIONE CON DIREZIONE</t>
  </si>
  <si>
    <t>CORSI RECUPERO</t>
  </si>
  <si>
    <t>RESPONSABILE DIPARTIMENTI (6h)</t>
  </si>
  <si>
    <t>REFERENTE DI ISTITUTO "ORIENTAMENTO" (10h)</t>
  </si>
  <si>
    <t>budget a disposizione</t>
  </si>
  <si>
    <t>REDAZIONE STATISTICHE VARIE -PROFILATURE DIPENDENTI</t>
  </si>
  <si>
    <t>PRESIDENTI INTERCLASSE (h4)</t>
  </si>
  <si>
    <t>PRESIDENTI INTERSEZIONE (h4)</t>
  </si>
  <si>
    <t xml:space="preserve">RESPONSABILE PALESTRA (h10) </t>
  </si>
  <si>
    <t>3 funz.str.</t>
  </si>
  <si>
    <t>CIOCCHINI CLAUDIA SI TRAONA 28/36</t>
  </si>
  <si>
    <t xml:space="preserve">progetto ALFABETIZZAZIONE PRIMARIA </t>
  </si>
  <si>
    <t>economie</t>
  </si>
  <si>
    <t>SCARAMELLA ANTONIA SI MANTELLO 24/36</t>
  </si>
  <si>
    <t xml:space="preserve">ORTOLANI DELLA NAVE MAURA </t>
  </si>
  <si>
    <t xml:space="preserve">INCARICHI FIS ATA PROPOSTA </t>
  </si>
  <si>
    <t>SCARAMELLA ANTONIA</t>
  </si>
  <si>
    <t xml:space="preserve">cure b.ni scuola infanzia supplenti </t>
  </si>
  <si>
    <t xml:space="preserve">assistenza e cure b.ni sc. Infanzia supplenti </t>
  </si>
  <si>
    <t>REFERENTE DI ISTITUTO COORDINATORE PEDAGOGICO (10h)</t>
  </si>
  <si>
    <t xml:space="preserve">INCONTRI AST </t>
  </si>
  <si>
    <t xml:space="preserve">AREE A FORTE PROCESSO IMMIGRATORIO </t>
  </si>
  <si>
    <t>RESPONSABILITA' DI    AREA</t>
  </si>
  <si>
    <t xml:space="preserve">integrazione incarichi specifici </t>
  </si>
  <si>
    <t>PARUSCIO DEBORA SA 30/36</t>
  </si>
  <si>
    <t>INCARICHI SPECIFICI - INTEGRAZIONE</t>
  </si>
  <si>
    <t>FONDO VALORIZZAZIONE MERITO PERSONALE AGGIUNTO AL FIS € 9,049,30</t>
  </si>
  <si>
    <t>TUTOR DOCENTI ANNO PROVA (12h)</t>
  </si>
  <si>
    <t>COMMISSIONE ORIENTAMENTO -CONTINUITA'  Referente Carpanzano</t>
  </si>
  <si>
    <t>COMMISSIONE EDUCAZIONE CIVICA  referente  Barri Silvana</t>
  </si>
  <si>
    <t>COMMISSIONE PTOF/VALUT/CURRIC/NIV  ref FS: Paiosa R./De Pedrina/Rapella</t>
  </si>
  <si>
    <t xml:space="preserve">COMMISSIONE GLI   referente F.St. Duca Francesca / Togno Sara </t>
  </si>
  <si>
    <t>COMMISSIONE INCLUSIVITA'/DISAGIO   ref. F.St. Duca Fran./Togno Sara</t>
  </si>
  <si>
    <t>TEAM ANTIBULLISMO E CYBERBULLISMO</t>
  </si>
  <si>
    <t xml:space="preserve">accantonamenti contrattuali </t>
  </si>
  <si>
    <t xml:space="preserve">RESPONSABILI BIBLIOTECA (2h) </t>
  </si>
  <si>
    <t>RESPONSABILI SUSSIDI (2h)</t>
  </si>
  <si>
    <t xml:space="preserve">PROGETTI PRIMARIA (vedasi prospetto dettagliato allegato) </t>
  </si>
  <si>
    <t xml:space="preserve">PROGETTI SSIG (vedasi prospetto dettagliato allegato) </t>
  </si>
  <si>
    <t xml:space="preserve">media ponderata calcolo orario compenso forfettario  </t>
  </si>
  <si>
    <t>comp.h</t>
  </si>
  <si>
    <t>mesi</t>
  </si>
  <si>
    <t>media ponderata</t>
  </si>
  <si>
    <t xml:space="preserve">PROGETTI di istituto (vedasi prospetto dettagliato allegato) </t>
  </si>
  <si>
    <t>RESPONSABILE ORARIO MEDIA (25h) + referenti orario H/Assistenti (1h x  26ALUNNO CON ASSISTENZA)</t>
  </si>
  <si>
    <t>REFERENTE DI ISTITUTO "REGISTRO ELETTRONICO"</t>
  </si>
  <si>
    <t>FUNZIONI STRUMENTALI PREVISTI 3600,00 integrazione  da FIS  € 515,37</t>
  </si>
  <si>
    <t xml:space="preserve">CARNA ORESTE </t>
  </si>
  <si>
    <t xml:space="preserve">PENONE DARIA </t>
  </si>
  <si>
    <t xml:space="preserve">MORELLI ALESSANDRO SA </t>
  </si>
  <si>
    <t>BORROMINI BEATRICE SA</t>
  </si>
  <si>
    <t>sorv. Pre scuola alunni trasportati - accompagn. Pulmino - pulizia refezione c/o SSIG</t>
  </si>
  <si>
    <t xml:space="preserve">SERVIZIO PULIZIA PALESTRA / MENSA </t>
  </si>
  <si>
    <t xml:space="preserve">spostamento installaz. Hardware tutti i plessi </t>
  </si>
  <si>
    <t>REF. Biblioteca e supporto altri settori ufficio</t>
  </si>
  <si>
    <t>STATISTICHE - profilature dipendenti</t>
  </si>
  <si>
    <t>REFERENTE BIBLIOTECA E SUPPORTO ALTRI SETTORI UFFICIO</t>
  </si>
  <si>
    <t>AA.</t>
  </si>
  <si>
    <t>STRAORDINAIO</t>
  </si>
  <si>
    <t>COMMISSIONE MULTIMEDIALITA'  referente FS Cadregari/Motta Paola  - 26</t>
  </si>
  <si>
    <t>REFERENTE DI ISTITUTO "PREVENZIONE BULLISMO-LEGALITA'" (10h)</t>
  </si>
  <si>
    <t>COORDINATORI SSIG (25h)</t>
  </si>
  <si>
    <t>SEGRETARI  SSIG (4h)</t>
  </si>
  <si>
    <t>SEGRETARI INTERCLASSE (4h)</t>
  </si>
  <si>
    <t>SEGRETARI INTERSEZIONE (4h)</t>
  </si>
  <si>
    <t>COORDINATORI DI CLASSE SCUOLA PRIMARIA (17h)</t>
  </si>
  <si>
    <t>COORDINATORI DI SEZIONE SCUOLA INFANZIA (9h)</t>
  </si>
  <si>
    <t>INCARICHI SPECIFICI integrare con fis 1.100,00</t>
  </si>
  <si>
    <t>INCARICHI SPECIFICI integrare con fis 8,52</t>
  </si>
  <si>
    <t>FUNZIONI STRUMENTALI (integrare con FIS € 515,37)</t>
  </si>
  <si>
    <t xml:space="preserve">docenti </t>
  </si>
  <si>
    <t xml:space="preserve">ata </t>
  </si>
  <si>
    <t xml:space="preserve">da ripartire 75 % docenti e 25% ATA </t>
  </si>
  <si>
    <t>di cui :</t>
  </si>
  <si>
    <t xml:space="preserve"> CONSUNTIVO  FIS A.S.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</si>
</sst>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&quot;€&quot;\ #,##0.00;[Red]\-&quot;€&quot;\ #,##0.00"/>
    <numFmt numFmtId="165" formatCode="_-&quot;€&quot;\ * #,##0.00_-;\-&quot;€&quot;\ * #,##0.00_-;_-&quot;€&quot;\ * &quot;-&quot;??_-;_-@_-"/>
    <numFmt numFmtId="166" formatCode="_-* #,##0.00_-;\-* #,##0.00_-;_-* &quot;-&quot;??_-;_-@_-"/>
  </numFmts>
  <fonts count="3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name val="Arial"/>
      <family val="2"/>
    </font>
    <font>
      <b/>
      <sz val="7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8"/>
      <name val="Arial"/>
      <family val="2"/>
    </font>
    <font>
      <sz val="7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6"/>
      <name val="Arial"/>
      <family val="2"/>
    </font>
    <font>
      <b/>
      <sz val="18"/>
      <color indexed="8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sz val="6"/>
      <color indexed="8"/>
      <name val="Calibri"/>
      <family val="2"/>
    </font>
    <font>
      <b/>
      <sz val="6"/>
      <color indexed="8"/>
      <name val="Calibri"/>
      <family val="2"/>
    </font>
    <font>
      <i/>
      <sz val="10"/>
      <name val="Calibri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4"/>
      <color indexed="8"/>
      <name val="Calibri"/>
      <family val="2"/>
    </font>
    <font>
      <sz val="10"/>
      <color theme="1"/>
      <name val="Calibri"/>
      <family val="2"/>
    </font>
    <font>
      <sz val="6"/>
      <color indexed="81"/>
      <name val="Tahoma"/>
      <family val="2"/>
    </font>
    <font>
      <sz val="10"/>
      <color theme="0"/>
      <name val="Calibri"/>
      <family val="2"/>
    </font>
    <font>
      <b/>
      <sz val="10"/>
      <color rgb="FFCCCC00"/>
      <name val="Calibri"/>
      <family val="2"/>
    </font>
    <font>
      <sz val="8"/>
      <color theme="0"/>
      <name val="Calibri"/>
      <family val="2"/>
    </font>
    <font>
      <b/>
      <sz val="10"/>
      <color theme="1"/>
      <name val="Calibri"/>
      <family val="2"/>
    </font>
    <font>
      <sz val="7"/>
      <color indexed="81"/>
      <name val="Tahoma"/>
      <family val="2"/>
    </font>
    <font>
      <b/>
      <sz val="10"/>
      <name val="Calibri"/>
      <family val="2"/>
    </font>
    <font>
      <b/>
      <sz val="8"/>
      <color rgb="FFFF0000"/>
      <name val="Calibri"/>
      <family val="2"/>
    </font>
    <font>
      <sz val="8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6" fontId="10" fillId="0" borderId="0" applyFont="0" applyFill="0" applyBorder="0" applyAlignment="0" applyProtection="0"/>
  </cellStyleXfs>
  <cellXfs count="3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 applyAlignment="1"/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1" fillId="3" borderId="0" xfId="0" applyFont="1" applyFill="1"/>
    <xf numFmtId="0" fontId="1" fillId="3" borderId="0" xfId="0" applyFont="1" applyFill="1" applyBorder="1"/>
    <xf numFmtId="0" fontId="1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5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center"/>
    </xf>
    <xf numFmtId="0" fontId="1" fillId="3" borderId="0" xfId="0" applyFont="1" applyFill="1" applyBorder="1" applyAlignment="1"/>
    <xf numFmtId="2" fontId="1" fillId="0" borderId="0" xfId="0" applyNumberFormat="1" applyFont="1"/>
    <xf numFmtId="1" fontId="1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5" fillId="0" borderId="0" xfId="0" applyFont="1"/>
    <xf numFmtId="0" fontId="6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65" fontId="11" fillId="0" borderId="1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2" fontId="7" fillId="0" borderId="1" xfId="0" applyNumberFormat="1" applyFont="1" applyBorder="1"/>
    <xf numFmtId="0" fontId="12" fillId="0" borderId="1" xfId="0" applyFont="1" applyBorder="1" applyAlignment="1">
      <alignment wrapText="1"/>
    </xf>
    <xf numFmtId="165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0" fontId="3" fillId="5" borderId="1" xfId="0" applyFont="1" applyFill="1" applyBorder="1"/>
    <xf numFmtId="164" fontId="7" fillId="0" borderId="1" xfId="0" applyNumberFormat="1" applyFont="1" applyBorder="1"/>
    <xf numFmtId="0" fontId="12" fillId="0" borderId="1" xfId="0" applyFont="1" applyFill="1" applyBorder="1"/>
    <xf numFmtId="0" fontId="7" fillId="0" borderId="1" xfId="0" applyFont="1" applyBorder="1" applyAlignment="1">
      <alignment horizontal="right"/>
    </xf>
    <xf numFmtId="0" fontId="9" fillId="0" borderId="1" xfId="0" applyFont="1" applyFill="1" applyBorder="1" applyAlignment="1">
      <alignment horizontal="center" wrapText="1"/>
    </xf>
    <xf numFmtId="165" fontId="9" fillId="0" borderId="1" xfId="0" applyNumberFormat="1" applyFont="1" applyBorder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165" fontId="11" fillId="0" borderId="1" xfId="0" applyNumberFormat="1" applyFont="1" applyBorder="1" applyAlignment="1">
      <alignment wrapText="1"/>
    </xf>
    <xf numFmtId="0" fontId="9" fillId="0" borderId="1" xfId="0" applyFont="1" applyBorder="1"/>
    <xf numFmtId="2" fontId="7" fillId="0" borderId="0" xfId="0" applyNumberFormat="1" applyFont="1"/>
    <xf numFmtId="0" fontId="7" fillId="4" borderId="1" xfId="0" applyFont="1" applyFill="1" applyBorder="1" applyAlignment="1">
      <alignment horizontal="center"/>
    </xf>
    <xf numFmtId="0" fontId="1" fillId="0" borderId="4" xfId="0" applyFont="1" applyBorder="1"/>
    <xf numFmtId="0" fontId="1" fillId="0" borderId="12" xfId="0" applyFont="1" applyBorder="1"/>
    <xf numFmtId="0" fontId="1" fillId="0" borderId="18" xfId="0" applyFont="1" applyBorder="1"/>
    <xf numFmtId="2" fontId="2" fillId="4" borderId="11" xfId="0" applyNumberFormat="1" applyFont="1" applyFill="1" applyBorder="1" applyAlignment="1">
      <alignment horizontal="right"/>
    </xf>
    <xf numFmtId="0" fontId="5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1" fillId="6" borderId="1" xfId="0" applyFont="1" applyFill="1" applyBorder="1"/>
    <xf numFmtId="2" fontId="1" fillId="6" borderId="1" xfId="0" applyNumberFormat="1" applyFont="1" applyFill="1" applyBorder="1" applyAlignment="1">
      <alignment horizontal="right"/>
    </xf>
    <xf numFmtId="0" fontId="1" fillId="7" borderId="0" xfId="0" applyFont="1" applyFill="1" applyAlignment="1">
      <alignment horizontal="right"/>
    </xf>
    <xf numFmtId="0" fontId="5" fillId="5" borderId="1" xfId="0" applyFont="1" applyFill="1" applyBorder="1" applyAlignment="1">
      <alignment wrapText="1"/>
    </xf>
    <xf numFmtId="2" fontId="1" fillId="5" borderId="1" xfId="0" applyNumberFormat="1" applyFont="1" applyFill="1" applyBorder="1" applyAlignment="1">
      <alignment horizontal="right" wrapText="1"/>
    </xf>
    <xf numFmtId="0" fontId="1" fillId="4" borderId="1" xfId="0" applyFont="1" applyFill="1" applyBorder="1"/>
    <xf numFmtId="166" fontId="1" fillId="0" borderId="1" xfId="1" applyFont="1" applyBorder="1" applyAlignment="1">
      <alignment horizontal="right"/>
    </xf>
    <xf numFmtId="2" fontId="1" fillId="6" borderId="1" xfId="0" applyNumberFormat="1" applyFont="1" applyFill="1" applyBorder="1" applyAlignment="1">
      <alignment horizontal="right" wrapText="1"/>
    </xf>
    <xf numFmtId="166" fontId="1" fillId="5" borderId="1" xfId="1" applyFont="1" applyFill="1" applyBorder="1" applyAlignment="1">
      <alignment horizontal="right"/>
    </xf>
    <xf numFmtId="0" fontId="1" fillId="0" borderId="5" xfId="0" applyFont="1" applyBorder="1" applyAlignment="1">
      <alignment horizontal="left"/>
    </xf>
    <xf numFmtId="9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3" xfId="0" applyFont="1" applyBorder="1"/>
    <xf numFmtId="0" fontId="1" fillId="0" borderId="20" xfId="0" applyFont="1" applyBorder="1"/>
    <xf numFmtId="0" fontId="1" fillId="0" borderId="20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6" xfId="0" applyFont="1" applyBorder="1"/>
    <xf numFmtId="0" fontId="1" fillId="0" borderId="21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24" xfId="0" applyFont="1" applyBorder="1"/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/>
    <xf numFmtId="2" fontId="1" fillId="0" borderId="25" xfId="0" applyNumberFormat="1" applyFont="1" applyBorder="1" applyAlignment="1">
      <alignment horizontal="right"/>
    </xf>
    <xf numFmtId="0" fontId="1" fillId="0" borderId="16" xfId="0" applyFont="1" applyBorder="1"/>
    <xf numFmtId="0" fontId="1" fillId="0" borderId="13" xfId="0" applyFont="1" applyBorder="1"/>
    <xf numFmtId="0" fontId="2" fillId="2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right"/>
    </xf>
    <xf numFmtId="0" fontId="5" fillId="0" borderId="28" xfId="0" applyFont="1" applyBorder="1"/>
    <xf numFmtId="0" fontId="6" fillId="0" borderId="29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6" fillId="0" borderId="29" xfId="0" applyFont="1" applyBorder="1" applyAlignment="1">
      <alignment horizontal="right" wrapText="1"/>
    </xf>
    <xf numFmtId="0" fontId="5" fillId="0" borderId="30" xfId="0" applyFont="1" applyBorder="1"/>
    <xf numFmtId="0" fontId="1" fillId="0" borderId="31" xfId="0" applyFont="1" applyBorder="1"/>
    <xf numFmtId="0" fontId="5" fillId="0" borderId="14" xfId="0" applyFont="1" applyBorder="1" applyAlignment="1">
      <alignment wrapText="1"/>
    </xf>
    <xf numFmtId="0" fontId="1" fillId="0" borderId="27" xfId="0" applyFont="1" applyBorder="1"/>
    <xf numFmtId="0" fontId="5" fillId="0" borderId="19" xfId="0" applyFont="1" applyBorder="1" applyAlignment="1">
      <alignment wrapText="1"/>
    </xf>
    <xf numFmtId="0" fontId="1" fillId="0" borderId="19" xfId="0" applyFont="1" applyBorder="1" applyAlignment="1">
      <alignment horizontal="right"/>
    </xf>
    <xf numFmtId="0" fontId="8" fillId="0" borderId="9" xfId="0" applyFont="1" applyBorder="1" applyAlignment="1">
      <alignment wrapText="1"/>
    </xf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0" fontId="1" fillId="0" borderId="30" xfId="0" applyFont="1" applyBorder="1"/>
    <xf numFmtId="0" fontId="4" fillId="0" borderId="33" xfId="0" applyFont="1" applyBorder="1"/>
    <xf numFmtId="0" fontId="1" fillId="0" borderId="17" xfId="0" applyFont="1" applyBorder="1" applyAlignment="1">
      <alignment wrapText="1"/>
    </xf>
    <xf numFmtId="0" fontId="1" fillId="0" borderId="25" xfId="0" applyFont="1" applyBorder="1" applyAlignment="1">
      <alignment horizontal="center"/>
    </xf>
    <xf numFmtId="0" fontId="1" fillId="0" borderId="25" xfId="0" applyFont="1" applyBorder="1" applyAlignment="1"/>
    <xf numFmtId="0" fontId="1" fillId="0" borderId="34" xfId="0" applyFont="1" applyBorder="1"/>
    <xf numFmtId="0" fontId="7" fillId="0" borderId="11" xfId="0" applyFont="1" applyBorder="1" applyAlignment="1">
      <alignment horizontal="left" wrapText="1"/>
    </xf>
    <xf numFmtId="0" fontId="1" fillId="0" borderId="11" xfId="0" applyFont="1" applyBorder="1" applyAlignment="1">
      <alignment horizontal="left"/>
    </xf>
    <xf numFmtId="0" fontId="1" fillId="0" borderId="35" xfId="0" applyFont="1" applyBorder="1"/>
    <xf numFmtId="0" fontId="1" fillId="0" borderId="26" xfId="0" applyFont="1" applyBorder="1"/>
    <xf numFmtId="0" fontId="1" fillId="0" borderId="17" xfId="0" applyFont="1" applyBorder="1"/>
    <xf numFmtId="0" fontId="1" fillId="0" borderId="9" xfId="0" applyFont="1" applyBorder="1"/>
    <xf numFmtId="0" fontId="5" fillId="0" borderId="0" xfId="0" applyFont="1" applyBorder="1" applyAlignment="1">
      <alignment wrapText="1"/>
    </xf>
    <xf numFmtId="0" fontId="1" fillId="0" borderId="28" xfId="0" applyFont="1" applyBorder="1"/>
    <xf numFmtId="0" fontId="6" fillId="0" borderId="25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5" xfId="0" applyFont="1" applyBorder="1" applyAlignment="1">
      <alignment horizontal="right" wrapText="1"/>
    </xf>
    <xf numFmtId="0" fontId="4" fillId="0" borderId="26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1" fillId="5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7" fillId="0" borderId="5" xfId="0" applyFont="1" applyBorder="1" applyAlignment="1">
      <alignment horizontal="center" wrapText="1"/>
    </xf>
    <xf numFmtId="0" fontId="17" fillId="0" borderId="5" xfId="0" applyFont="1" applyBorder="1" applyAlignment="1">
      <alignment horizontal="right" wrapText="1"/>
    </xf>
    <xf numFmtId="0" fontId="17" fillId="0" borderId="5" xfId="0" applyFont="1" applyBorder="1" applyAlignment="1">
      <alignment wrapText="1"/>
    </xf>
    <xf numFmtId="0" fontId="17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2" fillId="0" borderId="5" xfId="0" applyFont="1" applyBorder="1" applyAlignment="1">
      <alignment horizontal="center" wrapText="1"/>
    </xf>
    <xf numFmtId="0" fontId="3" fillId="0" borderId="29" xfId="0" applyFont="1" applyBorder="1" applyAlignment="1">
      <alignment horizontal="left" wrapText="1"/>
    </xf>
    <xf numFmtId="0" fontId="8" fillId="0" borderId="16" xfId="0" applyFont="1" applyBorder="1"/>
    <xf numFmtId="0" fontId="8" fillId="0" borderId="18" xfId="0" applyFont="1" applyBorder="1"/>
    <xf numFmtId="0" fontId="2" fillId="0" borderId="1" xfId="0" applyFont="1" applyBorder="1" applyAlignment="1">
      <alignment horizontal="right"/>
    </xf>
    <xf numFmtId="9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/>
    <xf numFmtId="166" fontId="2" fillId="0" borderId="1" xfId="0" applyNumberFormat="1" applyFont="1" applyBorder="1" applyAlignment="1">
      <alignment wrapText="1"/>
    </xf>
    <xf numFmtId="166" fontId="14" fillId="10" borderId="1" xfId="1" applyFont="1" applyFill="1" applyBorder="1" applyAlignment="1">
      <alignment horizontal="right"/>
    </xf>
    <xf numFmtId="166" fontId="1" fillId="10" borderId="5" xfId="0" applyNumberFormat="1" applyFont="1" applyFill="1" applyBorder="1" applyAlignment="1">
      <alignment wrapText="1"/>
    </xf>
    <xf numFmtId="0" fontId="2" fillId="11" borderId="1" xfId="0" applyFont="1" applyFill="1" applyBorder="1"/>
    <xf numFmtId="166" fontId="2" fillId="11" borderId="1" xfId="0" applyNumberFormat="1" applyFont="1" applyFill="1" applyBorder="1" applyAlignment="1">
      <alignment horizontal="right"/>
    </xf>
    <xf numFmtId="166" fontId="1" fillId="7" borderId="0" xfId="1" applyFont="1" applyFill="1" applyAlignment="1">
      <alignment horizontal="right"/>
    </xf>
    <xf numFmtId="166" fontId="1" fillId="7" borderId="0" xfId="1" applyFont="1" applyFill="1" applyAlignment="1">
      <alignment horizontal="center"/>
    </xf>
    <xf numFmtId="2" fontId="1" fillId="0" borderId="1" xfId="0" applyNumberFormat="1" applyFont="1" applyBorder="1"/>
    <xf numFmtId="166" fontId="2" fillId="0" borderId="1" xfId="1" applyFont="1" applyBorder="1"/>
    <xf numFmtId="166" fontId="1" fillId="0" borderId="0" xfId="0" applyNumberFormat="1" applyFont="1"/>
    <xf numFmtId="164" fontId="7" fillId="0" borderId="0" xfId="0" applyNumberFormat="1" applyFont="1"/>
    <xf numFmtId="0" fontId="2" fillId="12" borderId="1" xfId="0" applyFont="1" applyFill="1" applyBorder="1"/>
    <xf numFmtId="166" fontId="2" fillId="12" borderId="1" xfId="0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15" fillId="13" borderId="1" xfId="0" applyFont="1" applyFill="1" applyBorder="1" applyAlignment="1">
      <alignment horizontal="center" wrapText="1"/>
    </xf>
    <xf numFmtId="0" fontId="18" fillId="13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166" fontId="7" fillId="0" borderId="0" xfId="1" applyFont="1"/>
    <xf numFmtId="0" fontId="3" fillId="0" borderId="4" xfId="0" applyFont="1" applyBorder="1" applyAlignment="1">
      <alignment horizontal="left" wrapText="1"/>
    </xf>
    <xf numFmtId="0" fontId="2" fillId="14" borderId="10" xfId="0" applyFont="1" applyFill="1" applyBorder="1" applyAlignment="1">
      <alignment horizontal="center"/>
    </xf>
    <xf numFmtId="0" fontId="1" fillId="14" borderId="0" xfId="0" applyFont="1" applyFill="1" applyBorder="1" applyAlignment="1"/>
    <xf numFmtId="0" fontId="2" fillId="14" borderId="10" xfId="0" applyFont="1" applyFill="1" applyBorder="1" applyAlignment="1">
      <alignment horizontal="right"/>
    </xf>
    <xf numFmtId="0" fontId="1" fillId="0" borderId="8" xfId="0" applyFont="1" applyBorder="1" applyAlignment="1">
      <alignment wrapText="1"/>
    </xf>
    <xf numFmtId="0" fontId="5" fillId="14" borderId="0" xfId="0" applyFont="1" applyFill="1" applyBorder="1" applyAlignment="1">
      <alignment wrapText="1"/>
    </xf>
    <xf numFmtId="0" fontId="1" fillId="14" borderId="0" xfId="0" applyFont="1" applyFill="1" applyAlignment="1">
      <alignment horizontal="center"/>
    </xf>
    <xf numFmtId="166" fontId="14" fillId="14" borderId="10" xfId="1" applyFont="1" applyFill="1" applyBorder="1" applyAlignment="1">
      <alignment horizontal="right"/>
    </xf>
    <xf numFmtId="0" fontId="2" fillId="0" borderId="28" xfId="0" applyFont="1" applyBorder="1"/>
    <xf numFmtId="0" fontId="5" fillId="15" borderId="0" xfId="0" applyFont="1" applyFill="1"/>
    <xf numFmtId="0" fontId="17" fillId="5" borderId="5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2" fillId="16" borderId="11" xfId="0" applyFont="1" applyFill="1" applyBorder="1" applyAlignment="1">
      <alignment horizontal="center"/>
    </xf>
    <xf numFmtId="0" fontId="1" fillId="16" borderId="14" xfId="0" applyFont="1" applyFill="1" applyBorder="1" applyAlignment="1"/>
    <xf numFmtId="166" fontId="2" fillId="16" borderId="11" xfId="1" applyFont="1" applyFill="1" applyBorder="1" applyAlignment="1">
      <alignment horizontal="right"/>
    </xf>
    <xf numFmtId="0" fontId="2" fillId="17" borderId="11" xfId="0" applyFont="1" applyFill="1" applyBorder="1" applyAlignment="1">
      <alignment horizontal="center"/>
    </xf>
    <xf numFmtId="166" fontId="2" fillId="17" borderId="11" xfId="1" applyFont="1" applyFill="1" applyBorder="1" applyAlignment="1">
      <alignment horizontal="center"/>
    </xf>
    <xf numFmtId="0" fontId="1" fillId="0" borderId="15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right" wrapText="1"/>
    </xf>
    <xf numFmtId="0" fontId="2" fillId="14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6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6" fontId="2" fillId="6" borderId="1" xfId="1" applyFont="1" applyFill="1" applyBorder="1" applyAlignment="1">
      <alignment horizontal="right"/>
    </xf>
    <xf numFmtId="0" fontId="1" fillId="13" borderId="2" xfId="0" applyFont="1" applyFill="1" applyBorder="1" applyAlignment="1">
      <alignment horizontal="center"/>
    </xf>
    <xf numFmtId="2" fontId="2" fillId="5" borderId="2" xfId="0" applyNumberFormat="1" applyFont="1" applyFill="1" applyBorder="1" applyAlignment="1">
      <alignment horizontal="center" wrapText="1"/>
    </xf>
    <xf numFmtId="2" fontId="1" fillId="9" borderId="2" xfId="0" applyNumberFormat="1" applyFont="1" applyFill="1" applyBorder="1" applyAlignment="1">
      <alignment horizontal="right" wrapText="1"/>
    </xf>
    <xf numFmtId="0" fontId="2" fillId="14" borderId="1" xfId="0" applyFont="1" applyFill="1" applyBorder="1" applyAlignment="1">
      <alignment horizontal="right"/>
    </xf>
    <xf numFmtId="0" fontId="1" fillId="14" borderId="1" xfId="0" applyFont="1" applyFill="1" applyBorder="1" applyAlignment="1"/>
    <xf numFmtId="166" fontId="14" fillId="14" borderId="1" xfId="1" applyFont="1" applyFill="1" applyBorder="1" applyAlignment="1">
      <alignment horizontal="center"/>
    </xf>
    <xf numFmtId="166" fontId="14" fillId="14" borderId="1" xfId="1" applyFont="1" applyFill="1" applyBorder="1" applyAlignment="1">
      <alignment horizontal="right"/>
    </xf>
    <xf numFmtId="166" fontId="14" fillId="3" borderId="0" xfId="1" applyFont="1" applyFill="1" applyBorder="1" applyAlignment="1">
      <alignment horizontal="center"/>
    </xf>
    <xf numFmtId="166" fontId="14" fillId="3" borderId="0" xfId="1" applyFont="1" applyFill="1" applyBorder="1" applyAlignment="1">
      <alignment horizontal="right"/>
    </xf>
    <xf numFmtId="0" fontId="11" fillId="14" borderId="1" xfId="0" applyFont="1" applyFill="1" applyBorder="1" applyAlignment="1">
      <alignment wrapText="1"/>
    </xf>
    <xf numFmtId="0" fontId="5" fillId="14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right"/>
    </xf>
    <xf numFmtId="2" fontId="1" fillId="14" borderId="17" xfId="0" applyNumberFormat="1" applyFont="1" applyFill="1" applyBorder="1" applyAlignment="1">
      <alignment horizontal="right"/>
    </xf>
    <xf numFmtId="0" fontId="1" fillId="14" borderId="11" xfId="0" applyFont="1" applyFill="1" applyBorder="1" applyAlignment="1">
      <alignment horizontal="center"/>
    </xf>
    <xf numFmtId="0" fontId="1" fillId="14" borderId="11" xfId="0" applyFont="1" applyFill="1" applyBorder="1" applyAlignment="1"/>
    <xf numFmtId="2" fontId="2" fillId="14" borderId="11" xfId="0" applyNumberFormat="1" applyFont="1" applyFill="1" applyBorder="1" applyAlignment="1">
      <alignment horizontal="right"/>
    </xf>
    <xf numFmtId="0" fontId="4" fillId="14" borderId="11" xfId="0" applyFont="1" applyFill="1" applyBorder="1" applyAlignment="1">
      <alignment wrapText="1"/>
    </xf>
    <xf numFmtId="0" fontId="1" fillId="0" borderId="36" xfId="0" applyFont="1" applyBorder="1"/>
    <xf numFmtId="0" fontId="1" fillId="5" borderId="36" xfId="0" applyFont="1" applyFill="1" applyBorder="1"/>
    <xf numFmtId="0" fontId="9" fillId="5" borderId="29" xfId="0" applyFont="1" applyFill="1" applyBorder="1" applyAlignment="1">
      <alignment wrapText="1"/>
    </xf>
    <xf numFmtId="0" fontId="1" fillId="5" borderId="29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left"/>
    </xf>
    <xf numFmtId="0" fontId="2" fillId="5" borderId="29" xfId="0" applyFont="1" applyFill="1" applyBorder="1" applyAlignment="1">
      <alignment horizontal="center"/>
    </xf>
    <xf numFmtId="2" fontId="2" fillId="5" borderId="29" xfId="0" applyNumberFormat="1" applyFont="1" applyFill="1" applyBorder="1" applyAlignment="1">
      <alignment horizontal="right"/>
    </xf>
    <xf numFmtId="2" fontId="2" fillId="5" borderId="37" xfId="0" applyNumberFormat="1" applyFont="1" applyFill="1" applyBorder="1" applyAlignment="1">
      <alignment horizontal="right"/>
    </xf>
    <xf numFmtId="0" fontId="1" fillId="5" borderId="31" xfId="0" applyFont="1" applyFill="1" applyBorder="1"/>
    <xf numFmtId="0" fontId="1" fillId="5" borderId="1" xfId="0" applyFont="1" applyFill="1" applyBorder="1"/>
    <xf numFmtId="166" fontId="1" fillId="5" borderId="0" xfId="0" applyNumberFormat="1" applyFont="1" applyFill="1"/>
    <xf numFmtId="2" fontId="1" fillId="9" borderId="2" xfId="0" applyNumberFormat="1" applyFont="1" applyFill="1" applyBorder="1" applyAlignment="1">
      <alignment horizontal="left" wrapText="1"/>
    </xf>
    <xf numFmtId="2" fontId="2" fillId="9" borderId="2" xfId="0" applyNumberFormat="1" applyFont="1" applyFill="1" applyBorder="1" applyAlignment="1">
      <alignment horizontal="left" wrapText="1"/>
    </xf>
    <xf numFmtId="0" fontId="2" fillId="5" borderId="1" xfId="0" applyFont="1" applyFill="1" applyBorder="1"/>
    <xf numFmtId="2" fontId="2" fillId="5" borderId="1" xfId="0" applyNumberFormat="1" applyFont="1" applyFill="1" applyBorder="1" applyAlignment="1">
      <alignment horizontal="right"/>
    </xf>
    <xf numFmtId="0" fontId="2" fillId="8" borderId="1" xfId="0" applyFont="1" applyFill="1" applyBorder="1"/>
    <xf numFmtId="166" fontId="2" fillId="8" borderId="1" xfId="1" applyFont="1" applyFill="1" applyBorder="1" applyAlignment="1">
      <alignment horizontal="right"/>
    </xf>
    <xf numFmtId="2" fontId="2" fillId="8" borderId="1" xfId="0" applyNumberFormat="1" applyFont="1" applyFill="1" applyBorder="1" applyAlignment="1">
      <alignment horizontal="right"/>
    </xf>
    <xf numFmtId="0" fontId="17" fillId="5" borderId="0" xfId="0" applyFont="1" applyFill="1" applyBorder="1" applyAlignment="1">
      <alignment wrapText="1"/>
    </xf>
    <xf numFmtId="0" fontId="1" fillId="5" borderId="0" xfId="0" applyFont="1" applyFill="1" applyBorder="1"/>
    <xf numFmtId="0" fontId="1" fillId="5" borderId="0" xfId="0" applyFont="1" applyFill="1"/>
    <xf numFmtId="0" fontId="4" fillId="5" borderId="0" xfId="0" applyFont="1" applyFill="1" applyBorder="1" applyAlignment="1">
      <alignment wrapText="1"/>
    </xf>
    <xf numFmtId="43" fontId="1" fillId="0" borderId="0" xfId="0" applyNumberFormat="1" applyFont="1" applyBorder="1" applyAlignment="1">
      <alignment wrapText="1"/>
    </xf>
    <xf numFmtId="166" fontId="24" fillId="0" borderId="1" xfId="1" applyFont="1" applyBorder="1" applyAlignment="1">
      <alignment horizontal="right"/>
    </xf>
    <xf numFmtId="2" fontId="7" fillId="0" borderId="38" xfId="0" applyNumberFormat="1" applyFont="1" applyBorder="1"/>
    <xf numFmtId="0" fontId="3" fillId="4" borderId="1" xfId="0" applyFont="1" applyFill="1" applyBorder="1" applyAlignment="1">
      <alignment wrapText="1"/>
    </xf>
    <xf numFmtId="2" fontId="1" fillId="4" borderId="2" xfId="0" applyNumberFormat="1" applyFont="1" applyFill="1" applyBorder="1" applyAlignment="1">
      <alignment horizontal="right" wrapText="1"/>
    </xf>
    <xf numFmtId="0" fontId="5" fillId="15" borderId="0" xfId="0" applyFont="1" applyFill="1" applyBorder="1" applyAlignment="1">
      <alignment wrapText="1"/>
    </xf>
    <xf numFmtId="0" fontId="1" fillId="15" borderId="0" xfId="0" applyFont="1" applyFill="1" applyAlignment="1">
      <alignment horizontal="center"/>
    </xf>
    <xf numFmtId="0" fontId="23" fillId="15" borderId="0" xfId="0" applyFont="1" applyFill="1" applyBorder="1" applyAlignment="1"/>
    <xf numFmtId="0" fontId="2" fillId="15" borderId="10" xfId="0" applyFont="1" applyFill="1" applyBorder="1" applyAlignment="1">
      <alignment horizontal="center"/>
    </xf>
    <xf numFmtId="0" fontId="21" fillId="15" borderId="10" xfId="0" applyFont="1" applyFill="1" applyBorder="1" applyAlignment="1">
      <alignment horizontal="right"/>
    </xf>
    <xf numFmtId="166" fontId="14" fillId="15" borderId="10" xfId="1" applyFont="1" applyFill="1" applyBorder="1" applyAlignment="1">
      <alignment horizontal="right"/>
    </xf>
    <xf numFmtId="166" fontId="14" fillId="18" borderId="32" xfId="1" applyFont="1" applyFill="1" applyBorder="1" applyAlignment="1">
      <alignment horizontal="right"/>
    </xf>
    <xf numFmtId="0" fontId="5" fillId="19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1" fillId="4" borderId="2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43" fontId="1" fillId="0" borderId="0" xfId="0" applyNumberFormat="1" applyFont="1"/>
    <xf numFmtId="0" fontId="2" fillId="17" borderId="14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center" wrapText="1"/>
    </xf>
    <xf numFmtId="0" fontId="1" fillId="6" borderId="0" xfId="0" applyFont="1" applyFill="1" applyBorder="1"/>
    <xf numFmtId="2" fontId="1" fillId="6" borderId="0" xfId="0" applyNumberFormat="1" applyFont="1" applyFill="1" applyBorder="1" applyAlignment="1">
      <alignment horizontal="right"/>
    </xf>
    <xf numFmtId="166" fontId="1" fillId="0" borderId="0" xfId="0" applyNumberFormat="1" applyFont="1" applyAlignment="1">
      <alignment horizontal="center"/>
    </xf>
    <xf numFmtId="166" fontId="1" fillId="0" borderId="38" xfId="0" applyNumberFormat="1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43" fontId="1" fillId="0" borderId="38" xfId="0" applyNumberFormat="1" applyFont="1" applyBorder="1"/>
    <xf numFmtId="165" fontId="3" fillId="0" borderId="1" xfId="0" applyNumberFormat="1" applyFont="1" applyBorder="1"/>
    <xf numFmtId="0" fontId="2" fillId="17" borderId="2" xfId="0" applyFont="1" applyFill="1" applyBorder="1" applyAlignment="1">
      <alignment horizontal="center"/>
    </xf>
    <xf numFmtId="0" fontId="27" fillId="16" borderId="11" xfId="0" applyFont="1" applyFill="1" applyBorder="1" applyAlignment="1">
      <alignment horizontal="center"/>
    </xf>
    <xf numFmtId="0" fontId="28" fillId="0" borderId="0" xfId="0" applyFont="1" applyAlignment="1">
      <alignment horizontal="right" wrapText="1"/>
    </xf>
    <xf numFmtId="0" fontId="26" fillId="0" borderId="0" xfId="0" applyFont="1"/>
    <xf numFmtId="0" fontId="2" fillId="4" borderId="1" xfId="0" applyFont="1" applyFill="1" applyBorder="1"/>
    <xf numFmtId="2" fontId="2" fillId="4" borderId="1" xfId="0" applyNumberFormat="1" applyFont="1" applyFill="1" applyBorder="1" applyAlignment="1">
      <alignment horizontal="right"/>
    </xf>
    <xf numFmtId="2" fontId="24" fillId="0" borderId="1" xfId="0" applyNumberFormat="1" applyFont="1" applyBorder="1" applyAlignment="1">
      <alignment horizontal="center" wrapText="1"/>
    </xf>
    <xf numFmtId="0" fontId="5" fillId="20" borderId="1" xfId="0" applyFont="1" applyFill="1" applyBorder="1" applyAlignment="1">
      <alignment wrapText="1"/>
    </xf>
    <xf numFmtId="0" fontId="5" fillId="5" borderId="2" xfId="0" applyFont="1" applyFill="1" applyBorder="1" applyAlignment="1">
      <alignment wrapText="1"/>
    </xf>
    <xf numFmtId="0" fontId="15" fillId="4" borderId="7" xfId="0" applyFont="1" applyFill="1" applyBorder="1" applyAlignment="1">
      <alignment horizontal="center"/>
    </xf>
    <xf numFmtId="2" fontId="5" fillId="19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31" fillId="17" borderId="11" xfId="0" applyFont="1" applyFill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2" fontId="1" fillId="0" borderId="5" xfId="0" applyNumberFormat="1" applyFont="1" applyBorder="1" applyAlignment="1">
      <alignment horizontal="right"/>
    </xf>
    <xf numFmtId="0" fontId="15" fillId="20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wrapText="1"/>
    </xf>
    <xf numFmtId="2" fontId="29" fillId="20" borderId="1" xfId="0" applyNumberFormat="1" applyFont="1" applyFill="1" applyBorder="1" applyAlignment="1">
      <alignment horizontal="center" wrapText="1"/>
    </xf>
    <xf numFmtId="2" fontId="1" fillId="20" borderId="1" xfId="0" applyNumberFormat="1" applyFont="1" applyFill="1" applyBorder="1" applyAlignment="1">
      <alignment horizontal="right" wrapText="1"/>
    </xf>
    <xf numFmtId="166" fontId="32" fillId="14" borderId="1" xfId="1" applyFont="1" applyFill="1" applyBorder="1" applyAlignment="1">
      <alignment horizontal="center"/>
    </xf>
    <xf numFmtId="0" fontId="29" fillId="17" borderId="11" xfId="0" applyFont="1" applyFill="1" applyBorder="1" applyAlignment="1">
      <alignment horizontal="center"/>
    </xf>
    <xf numFmtId="0" fontId="33" fillId="5" borderId="1" xfId="0" applyFont="1" applyFill="1" applyBorder="1" applyAlignment="1">
      <alignment wrapText="1"/>
    </xf>
    <xf numFmtId="0" fontId="5" fillId="9" borderId="1" xfId="0" applyFont="1" applyFill="1" applyBorder="1" applyAlignment="1">
      <alignment wrapText="1"/>
    </xf>
    <xf numFmtId="0" fontId="15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horizontal="center"/>
    </xf>
    <xf numFmtId="2" fontId="24" fillId="9" borderId="1" xfId="0" applyNumberFormat="1" applyFont="1" applyFill="1" applyBorder="1" applyAlignment="1">
      <alignment horizontal="center" wrapText="1"/>
    </xf>
    <xf numFmtId="2" fontId="1" fillId="9" borderId="1" xfId="0" applyNumberFormat="1" applyFont="1" applyFill="1" applyBorder="1" applyAlignment="1">
      <alignment horizontal="right" wrapText="1"/>
    </xf>
    <xf numFmtId="0" fontId="24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wrapText="1"/>
    </xf>
    <xf numFmtId="43" fontId="24" fillId="0" borderId="1" xfId="0" applyNumberFormat="1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0" fontId="29" fillId="0" borderId="1" xfId="0" applyFont="1" applyBorder="1" applyAlignment="1">
      <alignment horizontal="left"/>
    </xf>
    <xf numFmtId="43" fontId="29" fillId="4" borderId="0" xfId="0" applyNumberFormat="1" applyFont="1" applyFill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6" fontId="29" fillId="4" borderId="0" xfId="0" applyNumberFormat="1" applyFont="1" applyFill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5" borderId="21" xfId="0" applyFont="1" applyFill="1" applyBorder="1" applyAlignment="1">
      <alignment horizontal="center"/>
    </xf>
    <xf numFmtId="166" fontId="22" fillId="0" borderId="6" xfId="1" applyFont="1" applyBorder="1" applyAlignment="1">
      <alignment horizontal="center" wrapText="1"/>
    </xf>
    <xf numFmtId="166" fontId="22" fillId="0" borderId="7" xfId="1" applyFont="1" applyBorder="1" applyAlignment="1">
      <alignment horizontal="center" wrapText="1"/>
    </xf>
    <xf numFmtId="166" fontId="22" fillId="0" borderId="8" xfId="1" applyFont="1" applyBorder="1" applyAlignment="1">
      <alignment horizontal="center" wrapText="1"/>
    </xf>
    <xf numFmtId="0" fontId="14" fillId="18" borderId="32" xfId="0" applyFont="1" applyFill="1" applyBorder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CC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8"/>
  <sheetViews>
    <sheetView tabSelected="1" topLeftCell="A64" workbookViewId="0">
      <selection activeCell="G98" sqref="G98"/>
    </sheetView>
  </sheetViews>
  <sheetFormatPr defaultRowHeight="12.75" x14ac:dyDescent="0.2"/>
  <cols>
    <col min="1" max="1" width="7.28515625" style="2" customWidth="1"/>
    <col min="2" max="2" width="49.42578125" style="18" customWidth="1"/>
    <col min="3" max="3" width="11" style="3" customWidth="1"/>
    <col min="4" max="4" width="9.140625" style="8" customWidth="1"/>
    <col min="5" max="5" width="9.28515625" style="3" customWidth="1"/>
    <col min="6" max="6" width="11.7109375" style="3" customWidth="1"/>
    <col min="7" max="7" width="13.42578125" style="32" customWidth="1"/>
    <col min="8" max="8" width="10.85546875" style="32" customWidth="1"/>
    <col min="9" max="9" width="12" style="32" customWidth="1"/>
    <col min="10" max="10" width="9.140625" style="2" customWidth="1"/>
    <col min="11" max="11" width="5.42578125" style="2" customWidth="1"/>
    <col min="12" max="12" width="6.85546875" style="2" customWidth="1"/>
    <col min="13" max="13" width="22.5703125" style="2" customWidth="1"/>
    <col min="14" max="14" width="13.5703125" style="32" customWidth="1"/>
    <col min="15" max="15" width="12.140625" style="32" customWidth="1"/>
    <col min="16" max="16" width="10" style="2" bestFit="1" customWidth="1"/>
    <col min="17" max="18" width="7.5703125" style="2" customWidth="1"/>
    <col min="19" max="19" width="8.7109375" style="2" customWidth="1"/>
    <col min="20" max="16384" width="9.140625" style="2"/>
  </cols>
  <sheetData>
    <row r="1" spans="1:20" ht="12.75" customHeight="1" x14ac:dyDescent="0.2">
      <c r="A1" s="89"/>
      <c r="B1" s="308" t="s">
        <v>182</v>
      </c>
      <c r="C1" s="85" t="s">
        <v>71</v>
      </c>
      <c r="D1" s="86"/>
      <c r="E1" s="65"/>
      <c r="F1" s="79">
        <v>47240.04</v>
      </c>
      <c r="G1" s="145" t="s">
        <v>73</v>
      </c>
      <c r="H1" s="146">
        <v>0.75</v>
      </c>
      <c r="I1" s="147">
        <f>F3*H1</f>
        <v>32662.305</v>
      </c>
      <c r="J1" s="9"/>
      <c r="K1" s="161"/>
    </row>
    <row r="2" spans="1:20" s="1" customFormat="1" ht="12" customHeight="1" x14ac:dyDescent="0.2">
      <c r="A2" s="90"/>
      <c r="B2" s="309"/>
      <c r="C2" s="85" t="s">
        <v>77</v>
      </c>
      <c r="D2" s="87"/>
      <c r="E2" s="88"/>
      <c r="F2" s="238">
        <f>3274.5+415.8</f>
        <v>3690.3</v>
      </c>
      <c r="G2" s="145" t="s">
        <v>74</v>
      </c>
      <c r="H2" s="146">
        <v>0.25</v>
      </c>
      <c r="I2" s="148">
        <f>F3*H2</f>
        <v>10887.434999999999</v>
      </c>
      <c r="J2" s="7"/>
      <c r="K2" s="237"/>
      <c r="N2" s="71"/>
      <c r="O2" s="71"/>
    </row>
    <row r="3" spans="1:20" s="1" customFormat="1" ht="11.25" customHeight="1" x14ac:dyDescent="0.25">
      <c r="A3" s="91"/>
      <c r="B3" s="133"/>
      <c r="C3" s="310" t="s">
        <v>72</v>
      </c>
      <c r="D3" s="311"/>
      <c r="E3" s="312"/>
      <c r="F3" s="149">
        <f>F1-F2</f>
        <v>43549.74</v>
      </c>
      <c r="G3" s="82"/>
      <c r="H3" s="83" t="s">
        <v>65</v>
      </c>
      <c r="I3" s="150">
        <f>SUM(I1:I2)</f>
        <v>43549.74</v>
      </c>
      <c r="J3" s="84"/>
      <c r="K3" s="162"/>
      <c r="N3" s="71"/>
      <c r="O3" s="71"/>
    </row>
    <row r="4" spans="1:20" s="138" customFormat="1" ht="18.75" customHeight="1" x14ac:dyDescent="0.2">
      <c r="A4" s="134"/>
      <c r="B4" s="141"/>
      <c r="C4" s="179" t="s">
        <v>33</v>
      </c>
      <c r="D4" s="135" t="s">
        <v>35</v>
      </c>
      <c r="E4" s="135" t="s">
        <v>2</v>
      </c>
      <c r="F4" s="135" t="s">
        <v>3</v>
      </c>
      <c r="G4" s="136" t="s">
        <v>4</v>
      </c>
      <c r="H4" s="136" t="s">
        <v>5</v>
      </c>
      <c r="I4" s="136" t="s">
        <v>6</v>
      </c>
      <c r="J4" s="137"/>
      <c r="K4" s="233"/>
      <c r="M4" s="139"/>
      <c r="N4" s="140" t="s">
        <v>63</v>
      </c>
      <c r="O4" s="140" t="s">
        <v>64</v>
      </c>
    </row>
    <row r="5" spans="1:20" x14ac:dyDescent="0.2">
      <c r="A5" s="9" t="s">
        <v>14</v>
      </c>
      <c r="B5" s="249" t="s">
        <v>84</v>
      </c>
      <c r="C5" s="250">
        <v>1</v>
      </c>
      <c r="D5" s="7" t="s">
        <v>12</v>
      </c>
      <c r="E5" s="258">
        <f>40+20</f>
        <v>60</v>
      </c>
      <c r="F5" s="272">
        <v>19.25</v>
      </c>
      <c r="G5" s="77">
        <f>E5*F5</f>
        <v>1155</v>
      </c>
      <c r="H5" s="77">
        <f>G5*32.7/100</f>
        <v>377.685</v>
      </c>
      <c r="I5" s="77">
        <f>G5+H5</f>
        <v>1532.6849999999999</v>
      </c>
      <c r="J5" s="9" t="s">
        <v>22</v>
      </c>
      <c r="K5" s="313"/>
      <c r="M5" s="78" t="s">
        <v>68</v>
      </c>
      <c r="N5" s="79">
        <f>G5</f>
        <v>1155</v>
      </c>
      <c r="O5" s="79">
        <f>I5</f>
        <v>1532.6849999999999</v>
      </c>
      <c r="Q5" s="157"/>
    </row>
    <row r="6" spans="1:20" x14ac:dyDescent="0.2">
      <c r="A6" s="9" t="s">
        <v>14</v>
      </c>
      <c r="B6" s="19" t="s">
        <v>85</v>
      </c>
      <c r="C6" s="250">
        <v>1</v>
      </c>
      <c r="D6" s="7" t="s">
        <v>12</v>
      </c>
      <c r="E6" s="166">
        <v>42</v>
      </c>
      <c r="F6" s="272">
        <v>19.25</v>
      </c>
      <c r="G6" s="80">
        <f t="shared" ref="G6:G43" si="0">E6*F6</f>
        <v>808.5</v>
      </c>
      <c r="H6" s="77">
        <f>G6*32.7/100</f>
        <v>264.37950000000001</v>
      </c>
      <c r="I6" s="80">
        <f>G6+H6</f>
        <v>1072.8795</v>
      </c>
      <c r="J6" s="9" t="s">
        <v>22</v>
      </c>
      <c r="K6" s="313"/>
      <c r="M6" s="224" t="s">
        <v>109</v>
      </c>
      <c r="N6" s="79">
        <f>G42+G43</f>
        <v>2695</v>
      </c>
      <c r="O6" s="79">
        <f>I42+I43</f>
        <v>3576.2650000000003</v>
      </c>
      <c r="Q6" s="157"/>
    </row>
    <row r="7" spans="1:20" x14ac:dyDescent="0.2">
      <c r="A7" s="9" t="s">
        <v>14</v>
      </c>
      <c r="B7" s="19" t="s">
        <v>86</v>
      </c>
      <c r="C7" s="250">
        <v>1</v>
      </c>
      <c r="D7" s="7" t="s">
        <v>12</v>
      </c>
      <c r="E7" s="166">
        <v>42</v>
      </c>
      <c r="F7" s="272">
        <v>19.25</v>
      </c>
      <c r="G7" s="80">
        <f t="shared" si="0"/>
        <v>808.5</v>
      </c>
      <c r="H7" s="77">
        <f>G7*32.7/100</f>
        <v>264.37950000000001</v>
      </c>
      <c r="I7" s="80">
        <f>G7+H7</f>
        <v>1072.8795</v>
      </c>
      <c r="J7" s="9" t="s">
        <v>22</v>
      </c>
      <c r="K7" s="313"/>
      <c r="M7" s="73" t="s">
        <v>69</v>
      </c>
      <c r="N7" s="79">
        <f>SUM(G6:G41)</f>
        <v>22484</v>
      </c>
      <c r="O7" s="79">
        <f>SUM(I6:I41)</f>
        <v>29836.267999999996</v>
      </c>
      <c r="Q7" s="157"/>
    </row>
    <row r="8" spans="1:20" x14ac:dyDescent="0.2">
      <c r="A8" s="9" t="s">
        <v>14</v>
      </c>
      <c r="B8" s="19" t="s">
        <v>87</v>
      </c>
      <c r="C8" s="250">
        <v>1</v>
      </c>
      <c r="D8" s="7" t="s">
        <v>12</v>
      </c>
      <c r="E8" s="166">
        <v>32</v>
      </c>
      <c r="F8" s="272">
        <v>19.25</v>
      </c>
      <c r="G8" s="80">
        <f t="shared" si="0"/>
        <v>616</v>
      </c>
      <c r="H8" s="29">
        <f t="shared" ref="H8:H11" si="1">G8*32.7/100</f>
        <v>201.43200000000002</v>
      </c>
      <c r="I8" s="80">
        <f t="shared" ref="I8:I11" si="2">G8+H8</f>
        <v>817.43200000000002</v>
      </c>
      <c r="J8" s="9" t="s">
        <v>22</v>
      </c>
      <c r="K8" s="313"/>
      <c r="M8" s="224" t="s">
        <v>70</v>
      </c>
      <c r="N8" s="81"/>
      <c r="O8" s="225">
        <f>N8*132.7/100</f>
        <v>0</v>
      </c>
    </row>
    <row r="9" spans="1:20" x14ac:dyDescent="0.2">
      <c r="A9" s="9" t="s">
        <v>14</v>
      </c>
      <c r="B9" s="19" t="s">
        <v>88</v>
      </c>
      <c r="C9" s="250">
        <v>1</v>
      </c>
      <c r="D9" s="7" t="s">
        <v>12</v>
      </c>
      <c r="E9" s="166">
        <v>22</v>
      </c>
      <c r="F9" s="272">
        <v>19.25</v>
      </c>
      <c r="G9" s="80">
        <f t="shared" si="0"/>
        <v>423.5</v>
      </c>
      <c r="H9" s="29">
        <f t="shared" si="1"/>
        <v>138.4845</v>
      </c>
      <c r="I9" s="80">
        <f t="shared" si="2"/>
        <v>561.98450000000003</v>
      </c>
      <c r="J9" s="9" t="s">
        <v>22</v>
      </c>
      <c r="K9" s="313"/>
      <c r="M9" s="226" t="s">
        <v>15</v>
      </c>
      <c r="N9" s="198">
        <f>G80+G44</f>
        <v>3600</v>
      </c>
      <c r="O9" s="198">
        <f>I80+I44</f>
        <v>4777.2000000000007</v>
      </c>
      <c r="Q9" s="157"/>
    </row>
    <row r="10" spans="1:20" x14ac:dyDescent="0.2">
      <c r="A10" s="9" t="s">
        <v>14</v>
      </c>
      <c r="B10" s="19" t="s">
        <v>89</v>
      </c>
      <c r="C10" s="250">
        <v>1</v>
      </c>
      <c r="D10" s="7" t="s">
        <v>12</v>
      </c>
      <c r="E10" s="166">
        <v>32</v>
      </c>
      <c r="F10" s="272">
        <v>19.25</v>
      </c>
      <c r="G10" s="80">
        <f t="shared" si="0"/>
        <v>616</v>
      </c>
      <c r="H10" s="29">
        <f t="shared" si="1"/>
        <v>201.43200000000002</v>
      </c>
      <c r="I10" s="80">
        <f t="shared" si="2"/>
        <v>817.43200000000002</v>
      </c>
      <c r="J10" s="9" t="s">
        <v>22</v>
      </c>
      <c r="K10" s="313"/>
      <c r="M10" s="228" t="s">
        <v>65</v>
      </c>
      <c r="N10" s="229">
        <f>SUM(N5:N9)</f>
        <v>29934</v>
      </c>
      <c r="O10" s="229">
        <f>SUM(O5:O9)</f>
        <v>39722.417999999991</v>
      </c>
      <c r="P10" s="157"/>
      <c r="Q10" s="157"/>
    </row>
    <row r="11" spans="1:20" x14ac:dyDescent="0.2">
      <c r="A11" s="9" t="s">
        <v>14</v>
      </c>
      <c r="B11" s="19" t="s">
        <v>90</v>
      </c>
      <c r="C11" s="250">
        <v>1</v>
      </c>
      <c r="D11" s="7" t="s">
        <v>12</v>
      </c>
      <c r="E11" s="166">
        <v>27</v>
      </c>
      <c r="F11" s="272">
        <v>19.25</v>
      </c>
      <c r="G11" s="80">
        <f t="shared" si="0"/>
        <v>519.75</v>
      </c>
      <c r="H11" s="29">
        <f t="shared" si="1"/>
        <v>169.95825000000002</v>
      </c>
      <c r="I11" s="80">
        <f t="shared" si="2"/>
        <v>689.70825000000002</v>
      </c>
      <c r="J11" s="9" t="s">
        <v>22</v>
      </c>
      <c r="K11" s="313"/>
      <c r="Q11" s="157" t="s">
        <v>147</v>
      </c>
    </row>
    <row r="12" spans="1:20" x14ac:dyDescent="0.2">
      <c r="A12" s="9" t="s">
        <v>14</v>
      </c>
      <c r="B12" s="19" t="s">
        <v>169</v>
      </c>
      <c r="C12" s="250">
        <v>6</v>
      </c>
      <c r="D12" s="7" t="s">
        <v>12</v>
      </c>
      <c r="E12" s="165">
        <f>C12*25</f>
        <v>150</v>
      </c>
      <c r="F12" s="272">
        <v>19.25</v>
      </c>
      <c r="G12" s="80">
        <f t="shared" si="0"/>
        <v>2887.5</v>
      </c>
      <c r="H12" s="29">
        <f>G12*32.7/100</f>
        <v>944.21250000000009</v>
      </c>
      <c r="I12" s="80">
        <f>G12+H12</f>
        <v>3831.7125000000001</v>
      </c>
      <c r="J12" s="9" t="s">
        <v>22</v>
      </c>
      <c r="K12" s="234"/>
      <c r="M12" s="9" t="s">
        <v>80</v>
      </c>
      <c r="N12" s="33">
        <f>G90</f>
        <v>0</v>
      </c>
      <c r="O12" s="33">
        <f>I90</f>
        <v>0</v>
      </c>
      <c r="Q12" s="157"/>
    </row>
    <row r="13" spans="1:20" x14ac:dyDescent="0.2">
      <c r="A13" s="9" t="s">
        <v>14</v>
      </c>
      <c r="B13" s="19" t="s">
        <v>170</v>
      </c>
      <c r="C13" s="250">
        <v>6</v>
      </c>
      <c r="D13" s="7" t="s">
        <v>12</v>
      </c>
      <c r="E13" s="299">
        <f>C13*4</f>
        <v>24</v>
      </c>
      <c r="F13" s="272">
        <v>19.25</v>
      </c>
      <c r="G13" s="80">
        <f t="shared" si="0"/>
        <v>462</v>
      </c>
      <c r="H13" s="29">
        <f>G13*32.7/100</f>
        <v>151.07400000000001</v>
      </c>
      <c r="I13" s="80">
        <f>G13+H13</f>
        <v>613.07400000000007</v>
      </c>
      <c r="J13" s="9" t="s">
        <v>22</v>
      </c>
      <c r="K13" s="234"/>
      <c r="M13" s="9" t="s">
        <v>66</v>
      </c>
      <c r="N13" s="33">
        <f>G89</f>
        <v>384.48</v>
      </c>
      <c r="O13" s="33">
        <f>I89</f>
        <v>510.20496000000003</v>
      </c>
      <c r="Q13" s="157" t="s">
        <v>148</v>
      </c>
      <c r="R13" s="2" t="s">
        <v>149</v>
      </c>
    </row>
    <row r="14" spans="1:20" x14ac:dyDescent="0.2">
      <c r="A14" s="9" t="s">
        <v>14</v>
      </c>
      <c r="B14" s="19" t="s">
        <v>114</v>
      </c>
      <c r="C14" s="250">
        <v>3</v>
      </c>
      <c r="D14" s="7" t="s">
        <v>12</v>
      </c>
      <c r="E14" s="299">
        <f>C14*4</f>
        <v>12</v>
      </c>
      <c r="F14" s="272">
        <v>19.25</v>
      </c>
      <c r="G14" s="80">
        <f t="shared" si="0"/>
        <v>231</v>
      </c>
      <c r="H14" s="29">
        <f t="shared" ref="H14:H15" si="3">G14*32.7/100</f>
        <v>75.537000000000006</v>
      </c>
      <c r="I14" s="80">
        <f t="shared" ref="I14:I15" si="4">G14+H14</f>
        <v>306.53700000000003</v>
      </c>
      <c r="J14" s="9" t="s">
        <v>22</v>
      </c>
      <c r="K14" s="234"/>
      <c r="M14" s="151" t="s">
        <v>65</v>
      </c>
      <c r="N14" s="152">
        <f>SUM(N12:N13)</f>
        <v>384.48</v>
      </c>
      <c r="O14" s="152">
        <f>SUM(O12:O13)</f>
        <v>510.20496000000003</v>
      </c>
      <c r="Q14" s="261">
        <v>17.5</v>
      </c>
      <c r="R14" s="3">
        <v>4</v>
      </c>
      <c r="S14" s="255">
        <f>Q14*R14</f>
        <v>70</v>
      </c>
    </row>
    <row r="15" spans="1:20" x14ac:dyDescent="0.2">
      <c r="A15" s="9" t="s">
        <v>14</v>
      </c>
      <c r="B15" s="19" t="s">
        <v>115</v>
      </c>
      <c r="C15" s="250">
        <v>2</v>
      </c>
      <c r="D15" s="7" t="s">
        <v>12</v>
      </c>
      <c r="E15" s="299">
        <f>C15*4</f>
        <v>8</v>
      </c>
      <c r="F15" s="272">
        <v>19.25</v>
      </c>
      <c r="G15" s="80">
        <f t="shared" si="0"/>
        <v>154</v>
      </c>
      <c r="H15" s="29">
        <f t="shared" si="3"/>
        <v>50.358000000000004</v>
      </c>
      <c r="I15" s="80">
        <f t="shared" si="4"/>
        <v>204.358</v>
      </c>
      <c r="J15" s="9" t="s">
        <v>22</v>
      </c>
      <c r="K15" s="234"/>
      <c r="P15" s="24"/>
      <c r="Q15" s="262">
        <v>19.25</v>
      </c>
      <c r="R15" s="263">
        <v>6</v>
      </c>
      <c r="S15" s="264">
        <f>Q15*R15</f>
        <v>115.5</v>
      </c>
      <c r="T15" s="2" t="s">
        <v>150</v>
      </c>
    </row>
    <row r="16" spans="1:20" ht="12.75" customHeight="1" x14ac:dyDescent="0.2">
      <c r="A16" s="9" t="s">
        <v>14</v>
      </c>
      <c r="B16" s="69" t="s">
        <v>171</v>
      </c>
      <c r="C16" s="250">
        <v>3</v>
      </c>
      <c r="D16" s="7" t="s">
        <v>12</v>
      </c>
      <c r="E16" s="299">
        <f>C16*4</f>
        <v>12</v>
      </c>
      <c r="F16" s="272">
        <v>19.25</v>
      </c>
      <c r="G16" s="80">
        <f t="shared" si="0"/>
        <v>231</v>
      </c>
      <c r="H16" s="29">
        <f>G16*32.7/100</f>
        <v>75.537000000000006</v>
      </c>
      <c r="I16" s="80">
        <f>G16+H16</f>
        <v>306.53700000000003</v>
      </c>
      <c r="J16" s="9" t="s">
        <v>22</v>
      </c>
      <c r="K16" s="234"/>
      <c r="M16" s="230" t="s">
        <v>65</v>
      </c>
      <c r="N16" s="231">
        <f>N10+N14</f>
        <v>30318.48</v>
      </c>
      <c r="O16" s="232">
        <f>O10+O14</f>
        <v>40232.622959999993</v>
      </c>
      <c r="Q16" s="157"/>
      <c r="R16" s="2">
        <v>10</v>
      </c>
      <c r="S16" s="255">
        <f>SUM(S14:S15)</f>
        <v>185.5</v>
      </c>
      <c r="T16" s="255">
        <f>S16/R16</f>
        <v>18.55</v>
      </c>
    </row>
    <row r="17" spans="1:16" x14ac:dyDescent="0.2">
      <c r="A17" s="9" t="s">
        <v>14</v>
      </c>
      <c r="B17" s="70" t="s">
        <v>172</v>
      </c>
      <c r="C17" s="250">
        <v>2</v>
      </c>
      <c r="D17" s="7" t="s">
        <v>12</v>
      </c>
      <c r="E17" s="299">
        <f>C17*4</f>
        <v>8</v>
      </c>
      <c r="F17" s="272">
        <v>19.25</v>
      </c>
      <c r="G17" s="80">
        <f t="shared" si="0"/>
        <v>154</v>
      </c>
      <c r="H17" s="29">
        <f t="shared" ref="H17:H44" si="5">G17*32.7/100</f>
        <v>50.358000000000004</v>
      </c>
      <c r="I17" s="80">
        <f t="shared" ref="I17:I44" si="6">G17+H17</f>
        <v>204.358</v>
      </c>
      <c r="J17" s="9" t="s">
        <v>22</v>
      </c>
      <c r="K17" s="234"/>
    </row>
    <row r="18" spans="1:16" x14ac:dyDescent="0.2">
      <c r="A18" s="9" t="s">
        <v>14</v>
      </c>
      <c r="B18" s="70" t="s">
        <v>173</v>
      </c>
      <c r="C18" s="250">
        <v>14</v>
      </c>
      <c r="D18" s="7" t="s">
        <v>12</v>
      </c>
      <c r="E18" s="299">
        <f>C18*17</f>
        <v>238</v>
      </c>
      <c r="F18" s="272">
        <v>19.25</v>
      </c>
      <c r="G18" s="80">
        <f t="shared" si="0"/>
        <v>4581.5</v>
      </c>
      <c r="H18" s="29">
        <f t="shared" si="5"/>
        <v>1498.1505000000002</v>
      </c>
      <c r="I18" s="80">
        <f t="shared" si="6"/>
        <v>6079.6504999999997</v>
      </c>
      <c r="J18" s="9" t="s">
        <v>22</v>
      </c>
      <c r="K18" s="234"/>
      <c r="M18" s="73" t="s">
        <v>67</v>
      </c>
      <c r="N18" s="74">
        <f>G88</f>
        <v>1171.2</v>
      </c>
      <c r="O18" s="74">
        <f>I88</f>
        <v>1554.1824000000001</v>
      </c>
    </row>
    <row r="19" spans="1:16" x14ac:dyDescent="0.2">
      <c r="A19" s="9" t="s">
        <v>14</v>
      </c>
      <c r="B19" s="70" t="s">
        <v>174</v>
      </c>
      <c r="C19" s="250">
        <v>6</v>
      </c>
      <c r="D19" s="7" t="s">
        <v>12</v>
      </c>
      <c r="E19" s="299">
        <f>C19*9</f>
        <v>54</v>
      </c>
      <c r="F19" s="272">
        <v>19.25</v>
      </c>
      <c r="G19" s="80">
        <f t="shared" si="0"/>
        <v>1039.5</v>
      </c>
      <c r="H19" s="29">
        <f t="shared" si="5"/>
        <v>339.91650000000004</v>
      </c>
      <c r="I19" s="80">
        <f t="shared" si="6"/>
        <v>1379.4165</v>
      </c>
      <c r="J19" s="9" t="s">
        <v>22</v>
      </c>
      <c r="K19" s="234"/>
      <c r="M19" s="259"/>
      <c r="N19" s="260"/>
      <c r="O19" s="260"/>
    </row>
    <row r="20" spans="1:16" x14ac:dyDescent="0.2">
      <c r="A20" s="9" t="s">
        <v>14</v>
      </c>
      <c r="B20" s="70" t="s">
        <v>144</v>
      </c>
      <c r="C20" s="250">
        <v>6</v>
      </c>
      <c r="D20" s="7" t="s">
        <v>12</v>
      </c>
      <c r="E20" s="299">
        <f>C20*2</f>
        <v>12</v>
      </c>
      <c r="F20" s="272">
        <v>19.25</v>
      </c>
      <c r="G20" s="80">
        <f t="shared" si="0"/>
        <v>231</v>
      </c>
      <c r="H20" s="29">
        <f t="shared" si="5"/>
        <v>75.537000000000006</v>
      </c>
      <c r="I20" s="80">
        <f t="shared" si="6"/>
        <v>306.53700000000003</v>
      </c>
      <c r="J20" s="9" t="s">
        <v>22</v>
      </c>
      <c r="K20" s="234"/>
      <c r="N20" s="2"/>
      <c r="O20" s="2"/>
    </row>
    <row r="21" spans="1:16" x14ac:dyDescent="0.2">
      <c r="A21" s="9" t="s">
        <v>14</v>
      </c>
      <c r="B21" s="70" t="s">
        <v>143</v>
      </c>
      <c r="C21" s="250">
        <v>6</v>
      </c>
      <c r="D21" s="7" t="s">
        <v>12</v>
      </c>
      <c r="E21" s="299">
        <f>C21*2</f>
        <v>12</v>
      </c>
      <c r="F21" s="272">
        <v>19.25</v>
      </c>
      <c r="G21" s="80">
        <f t="shared" si="0"/>
        <v>231</v>
      </c>
      <c r="H21" s="29">
        <f t="shared" si="5"/>
        <v>75.537000000000006</v>
      </c>
      <c r="I21" s="80">
        <f t="shared" si="6"/>
        <v>306.53700000000003</v>
      </c>
      <c r="J21" s="9" t="s">
        <v>22</v>
      </c>
      <c r="K21" s="234"/>
      <c r="N21" s="2"/>
      <c r="O21" s="2"/>
    </row>
    <row r="22" spans="1:16" x14ac:dyDescent="0.2">
      <c r="A22" s="9" t="s">
        <v>14</v>
      </c>
      <c r="B22" s="70" t="s">
        <v>116</v>
      </c>
      <c r="C22" s="250">
        <v>1</v>
      </c>
      <c r="D22" s="7" t="s">
        <v>12</v>
      </c>
      <c r="E22" s="299">
        <f>C22*10</f>
        <v>10</v>
      </c>
      <c r="F22" s="272">
        <v>19.25</v>
      </c>
      <c r="G22" s="80">
        <f t="shared" si="0"/>
        <v>192.5</v>
      </c>
      <c r="H22" s="29">
        <f t="shared" si="5"/>
        <v>62.947500000000012</v>
      </c>
      <c r="I22" s="80">
        <f t="shared" si="6"/>
        <v>255.44750000000002</v>
      </c>
      <c r="J22" s="9" t="s">
        <v>22</v>
      </c>
      <c r="K22" s="234"/>
      <c r="N22" s="2"/>
      <c r="O22" s="2"/>
    </row>
    <row r="23" spans="1:16" ht="14.25" customHeight="1" x14ac:dyDescent="0.2">
      <c r="A23" s="9" t="s">
        <v>14</v>
      </c>
      <c r="B23" s="70" t="s">
        <v>107</v>
      </c>
      <c r="C23" s="250">
        <v>6</v>
      </c>
      <c r="D23" s="7" t="s">
        <v>12</v>
      </c>
      <c r="E23" s="299">
        <f>(C23*10)-15</f>
        <v>45</v>
      </c>
      <c r="F23" s="272">
        <v>19.25</v>
      </c>
      <c r="G23" s="80">
        <f t="shared" si="0"/>
        <v>866.25</v>
      </c>
      <c r="H23" s="29">
        <f t="shared" si="5"/>
        <v>283.26375000000002</v>
      </c>
      <c r="I23" s="80">
        <f t="shared" si="6"/>
        <v>1149.5137500000001</v>
      </c>
      <c r="J23" s="9" t="s">
        <v>22</v>
      </c>
      <c r="K23" s="234"/>
      <c r="M23" s="75" t="s">
        <v>52</v>
      </c>
      <c r="N23" s="153">
        <f>N16+N18</f>
        <v>31489.68</v>
      </c>
      <c r="O23" s="154">
        <f>O16+O18</f>
        <v>41786.805359999991</v>
      </c>
    </row>
    <row r="24" spans="1:16" ht="22.5" x14ac:dyDescent="0.2">
      <c r="A24" s="9" t="s">
        <v>14</v>
      </c>
      <c r="B24" s="70" t="s">
        <v>152</v>
      </c>
      <c r="C24" s="252" t="s">
        <v>18</v>
      </c>
      <c r="D24" s="7" t="s">
        <v>12</v>
      </c>
      <c r="E24" s="298">
        <v>47</v>
      </c>
      <c r="F24" s="272">
        <v>19.25</v>
      </c>
      <c r="G24" s="80">
        <f t="shared" si="0"/>
        <v>904.75</v>
      </c>
      <c r="H24" s="29">
        <f t="shared" si="5"/>
        <v>295.85325000000006</v>
      </c>
      <c r="I24" s="80">
        <f t="shared" si="6"/>
        <v>1200.6032500000001</v>
      </c>
      <c r="J24" s="9" t="s">
        <v>22</v>
      </c>
      <c r="K24" s="234"/>
    </row>
    <row r="25" spans="1:16" x14ac:dyDescent="0.2">
      <c r="A25" s="9" t="s">
        <v>14</v>
      </c>
      <c r="B25" s="70" t="s">
        <v>110</v>
      </c>
      <c r="C25" s="252">
        <v>5</v>
      </c>
      <c r="D25" s="7" t="s">
        <v>12</v>
      </c>
      <c r="E25" s="298">
        <v>30</v>
      </c>
      <c r="F25" s="272">
        <v>19.25</v>
      </c>
      <c r="G25" s="80">
        <f t="shared" si="0"/>
        <v>577.5</v>
      </c>
      <c r="H25" s="29">
        <f t="shared" si="5"/>
        <v>188.8425</v>
      </c>
      <c r="I25" s="80">
        <f t="shared" si="6"/>
        <v>766.34249999999997</v>
      </c>
      <c r="J25" s="9" t="s">
        <v>22</v>
      </c>
      <c r="K25" s="234"/>
    </row>
    <row r="26" spans="1:16" ht="11.25" customHeight="1" x14ac:dyDescent="0.2">
      <c r="A26" s="9" t="s">
        <v>14</v>
      </c>
      <c r="B26" s="76" t="s">
        <v>167</v>
      </c>
      <c r="C26" s="252">
        <v>5</v>
      </c>
      <c r="D26" s="7" t="s">
        <v>13</v>
      </c>
      <c r="E26" s="298">
        <v>0</v>
      </c>
      <c r="F26" s="272">
        <v>19.25</v>
      </c>
      <c r="G26" s="80">
        <f t="shared" si="0"/>
        <v>0</v>
      </c>
      <c r="H26" s="29">
        <f t="shared" si="5"/>
        <v>0</v>
      </c>
      <c r="I26" s="80">
        <f t="shared" si="6"/>
        <v>0</v>
      </c>
      <c r="J26" s="9" t="s">
        <v>22</v>
      </c>
      <c r="K26" s="234"/>
      <c r="M26" s="9" t="s">
        <v>81</v>
      </c>
      <c r="N26" s="155">
        <f>G74</f>
        <v>3274.5</v>
      </c>
      <c r="O26" s="33">
        <f>I74</f>
        <v>4345.2615000000005</v>
      </c>
    </row>
    <row r="27" spans="1:16" ht="12" customHeight="1" x14ac:dyDescent="0.2">
      <c r="A27" s="9" t="s">
        <v>14</v>
      </c>
      <c r="B27" s="257" t="s">
        <v>140</v>
      </c>
      <c r="C27" s="252">
        <v>9</v>
      </c>
      <c r="D27" s="7" t="s">
        <v>13</v>
      </c>
      <c r="E27" s="180">
        <v>0</v>
      </c>
      <c r="F27" s="272">
        <v>19.25</v>
      </c>
      <c r="G27" s="80">
        <f t="shared" si="0"/>
        <v>0</v>
      </c>
      <c r="H27" s="29">
        <f t="shared" si="5"/>
        <v>0</v>
      </c>
      <c r="I27" s="80">
        <f t="shared" si="6"/>
        <v>0</v>
      </c>
      <c r="J27" s="9" t="s">
        <v>22</v>
      </c>
      <c r="K27" s="234"/>
      <c r="M27" s="9" t="s">
        <v>82</v>
      </c>
      <c r="N27" s="155">
        <f>G75</f>
        <v>415.8</v>
      </c>
      <c r="O27" s="155">
        <f>I75</f>
        <v>551.76660000000004</v>
      </c>
    </row>
    <row r="28" spans="1:16" x14ac:dyDescent="0.2">
      <c r="A28" s="9" t="s">
        <v>14</v>
      </c>
      <c r="B28" s="76" t="s">
        <v>139</v>
      </c>
      <c r="C28" s="252" t="s">
        <v>18</v>
      </c>
      <c r="D28" s="7" t="s">
        <v>13</v>
      </c>
      <c r="E28" s="180">
        <v>38</v>
      </c>
      <c r="F28" s="272">
        <v>19.25</v>
      </c>
      <c r="G28" s="80">
        <f t="shared" si="0"/>
        <v>731.5</v>
      </c>
      <c r="H28" s="29">
        <f t="shared" si="5"/>
        <v>239.20050000000003</v>
      </c>
      <c r="I28" s="80">
        <f t="shared" si="6"/>
        <v>970.70050000000003</v>
      </c>
      <c r="J28" s="9" t="s">
        <v>22</v>
      </c>
      <c r="K28" s="234"/>
      <c r="M28" s="270" t="s">
        <v>9</v>
      </c>
      <c r="N28" s="271">
        <f>SUM(N26:N27)</f>
        <v>3690.3</v>
      </c>
      <c r="O28" s="271">
        <f>SUM(O26:O27)</f>
        <v>4897.0281000000004</v>
      </c>
    </row>
    <row r="29" spans="1:16" ht="21.75" customHeight="1" x14ac:dyDescent="0.2">
      <c r="A29" s="9" t="s">
        <v>14</v>
      </c>
      <c r="B29" s="76" t="s">
        <v>138</v>
      </c>
      <c r="C29" s="252">
        <v>7</v>
      </c>
      <c r="D29" s="7" t="s">
        <v>13</v>
      </c>
      <c r="E29" s="180">
        <v>28</v>
      </c>
      <c r="F29" s="272">
        <v>19.25</v>
      </c>
      <c r="G29" s="80">
        <f t="shared" si="0"/>
        <v>539</v>
      </c>
      <c r="H29" s="29">
        <f t="shared" si="5"/>
        <v>176.25300000000004</v>
      </c>
      <c r="I29" s="80">
        <f t="shared" si="6"/>
        <v>715.25300000000004</v>
      </c>
      <c r="J29" s="9" t="s">
        <v>22</v>
      </c>
      <c r="K29" s="234"/>
      <c r="P29" s="3"/>
    </row>
    <row r="30" spans="1:16" x14ac:dyDescent="0.2">
      <c r="A30" s="9" t="s">
        <v>14</v>
      </c>
      <c r="B30" s="76" t="s">
        <v>136</v>
      </c>
      <c r="C30" s="252">
        <v>8</v>
      </c>
      <c r="D30" s="7" t="s">
        <v>13</v>
      </c>
      <c r="E30" s="180">
        <v>29</v>
      </c>
      <c r="F30" s="272">
        <v>19.25</v>
      </c>
      <c r="G30" s="80">
        <f t="shared" si="0"/>
        <v>558.25</v>
      </c>
      <c r="H30" s="29">
        <f t="shared" si="5"/>
        <v>182.54775000000001</v>
      </c>
      <c r="I30" s="80">
        <f t="shared" si="6"/>
        <v>740.79774999999995</v>
      </c>
      <c r="J30" s="9" t="s">
        <v>22</v>
      </c>
      <c r="K30" s="234"/>
      <c r="M30" s="9" t="s">
        <v>32</v>
      </c>
      <c r="N30" s="155">
        <f>G60+G70+G71</f>
        <v>10571.27</v>
      </c>
      <c r="O30" s="155">
        <f>I60+I70+I71</f>
        <v>14028.075290000001</v>
      </c>
    </row>
    <row r="31" spans="1:16" x14ac:dyDescent="0.2">
      <c r="A31" s="9" t="s">
        <v>14</v>
      </c>
      <c r="B31" s="76" t="s">
        <v>137</v>
      </c>
      <c r="C31" s="252">
        <v>7</v>
      </c>
      <c r="D31" s="7" t="s">
        <v>13</v>
      </c>
      <c r="E31" s="298">
        <v>72</v>
      </c>
      <c r="F31" s="272">
        <v>19.25</v>
      </c>
      <c r="G31" s="80">
        <f t="shared" si="0"/>
        <v>1386</v>
      </c>
      <c r="H31" s="29">
        <f t="shared" si="5"/>
        <v>453.22200000000004</v>
      </c>
      <c r="I31" s="80">
        <f t="shared" si="6"/>
        <v>1839.222</v>
      </c>
      <c r="J31" s="9" t="s">
        <v>22</v>
      </c>
      <c r="K31" s="234"/>
      <c r="M31" s="9" t="s">
        <v>62</v>
      </c>
      <c r="N31" s="33">
        <f>G85</f>
        <v>1991.48</v>
      </c>
      <c r="O31" s="33">
        <f>I85</f>
        <v>2642.6939600000001</v>
      </c>
    </row>
    <row r="32" spans="1:16" x14ac:dyDescent="0.2">
      <c r="A32" s="9" t="s">
        <v>14</v>
      </c>
      <c r="B32" s="76" t="s">
        <v>135</v>
      </c>
      <c r="C32" s="251">
        <v>4</v>
      </c>
      <c r="D32" s="7" t="s">
        <v>12</v>
      </c>
      <c r="E32" s="298">
        <v>36</v>
      </c>
      <c r="F32" s="272">
        <v>19.25</v>
      </c>
      <c r="G32" s="80">
        <f t="shared" si="0"/>
        <v>693</v>
      </c>
      <c r="H32" s="29">
        <f t="shared" si="5"/>
        <v>226.61100000000002</v>
      </c>
      <c r="I32" s="80">
        <f t="shared" si="6"/>
        <v>919.61099999999999</v>
      </c>
      <c r="J32" s="9" t="s">
        <v>22</v>
      </c>
      <c r="K32" s="234"/>
      <c r="M32" s="9" t="s">
        <v>10</v>
      </c>
      <c r="N32" s="156">
        <f>SUM(N30:N31)</f>
        <v>12562.75</v>
      </c>
      <c r="O32" s="156">
        <f>SUM(O30:O31)</f>
        <v>16670.769250000001</v>
      </c>
    </row>
    <row r="33" spans="1:15" x14ac:dyDescent="0.2">
      <c r="A33" s="9"/>
      <c r="B33" s="76" t="s">
        <v>141</v>
      </c>
      <c r="C33" s="251">
        <v>0</v>
      </c>
      <c r="D33" s="7" t="s">
        <v>13</v>
      </c>
      <c r="E33" s="298">
        <v>0</v>
      </c>
      <c r="F33" s="272">
        <v>19.25</v>
      </c>
      <c r="G33" s="80">
        <f t="shared" si="0"/>
        <v>0</v>
      </c>
      <c r="H33" s="29">
        <f t="shared" si="5"/>
        <v>0</v>
      </c>
      <c r="I33" s="80">
        <f t="shared" si="6"/>
        <v>0</v>
      </c>
      <c r="J33" s="9" t="s">
        <v>22</v>
      </c>
      <c r="K33" s="234"/>
    </row>
    <row r="34" spans="1:15" x14ac:dyDescent="0.2">
      <c r="A34" s="9"/>
      <c r="B34" s="76" t="s">
        <v>168</v>
      </c>
      <c r="C34" s="251">
        <v>1</v>
      </c>
      <c r="D34" s="7" t="s">
        <v>13</v>
      </c>
      <c r="E34" s="180">
        <v>10</v>
      </c>
      <c r="F34" s="272">
        <v>19.25</v>
      </c>
      <c r="G34" s="80">
        <f t="shared" si="0"/>
        <v>192.5</v>
      </c>
      <c r="H34" s="29">
        <f t="shared" si="5"/>
        <v>62.947500000000012</v>
      </c>
      <c r="I34" s="80">
        <f t="shared" si="6"/>
        <v>255.44750000000002</v>
      </c>
      <c r="J34" s="9" t="s">
        <v>22</v>
      </c>
      <c r="K34" s="234"/>
    </row>
    <row r="35" spans="1:15" x14ac:dyDescent="0.2">
      <c r="A35" s="9"/>
      <c r="B35" s="76" t="s">
        <v>111</v>
      </c>
      <c r="C35" s="251">
        <v>1</v>
      </c>
      <c r="D35" s="7" t="s">
        <v>13</v>
      </c>
      <c r="E35" s="180">
        <v>10</v>
      </c>
      <c r="F35" s="272">
        <v>19.25</v>
      </c>
      <c r="G35" s="80">
        <f t="shared" si="0"/>
        <v>192.5</v>
      </c>
      <c r="H35" s="29">
        <f t="shared" si="5"/>
        <v>62.947500000000012</v>
      </c>
      <c r="I35" s="80">
        <f t="shared" si="6"/>
        <v>255.44750000000002</v>
      </c>
      <c r="J35" s="9" t="s">
        <v>22</v>
      </c>
      <c r="K35" s="234"/>
      <c r="M35" s="159" t="s">
        <v>83</v>
      </c>
      <c r="N35" s="160">
        <f>N23+N32+N28</f>
        <v>47742.73</v>
      </c>
      <c r="O35" s="160">
        <f>O23+O32+O28</f>
        <v>63354.602709999999</v>
      </c>
    </row>
    <row r="36" spans="1:15" x14ac:dyDescent="0.2">
      <c r="A36" s="9"/>
      <c r="B36" s="290" t="s">
        <v>153</v>
      </c>
      <c r="C36" s="251">
        <v>1</v>
      </c>
      <c r="D36" s="7" t="s">
        <v>13</v>
      </c>
      <c r="E36" s="297">
        <v>15</v>
      </c>
      <c r="F36" s="272">
        <v>19.25</v>
      </c>
      <c r="G36" s="80">
        <f t="shared" si="0"/>
        <v>288.75</v>
      </c>
      <c r="H36" s="29">
        <f t="shared" si="5"/>
        <v>94.421250000000001</v>
      </c>
      <c r="I36" s="80">
        <f t="shared" si="6"/>
        <v>383.17124999999999</v>
      </c>
      <c r="J36" s="9" t="s">
        <v>22</v>
      </c>
      <c r="K36" s="234"/>
      <c r="M36" s="2">
        <f>SUM(E5:E23)+E25+E32+(E34:E37)</f>
        <v>923</v>
      </c>
    </row>
    <row r="37" spans="1:15" x14ac:dyDescent="0.2">
      <c r="A37" s="9"/>
      <c r="B37" s="76" t="s">
        <v>127</v>
      </c>
      <c r="C37" s="251">
        <v>1</v>
      </c>
      <c r="D37" s="7" t="s">
        <v>13</v>
      </c>
      <c r="E37" s="180">
        <v>10</v>
      </c>
      <c r="F37" s="272">
        <v>19.25</v>
      </c>
      <c r="G37" s="80">
        <f t="shared" si="0"/>
        <v>192.5</v>
      </c>
      <c r="H37" s="29">
        <f t="shared" si="5"/>
        <v>62.947500000000012</v>
      </c>
      <c r="I37" s="80">
        <f t="shared" si="6"/>
        <v>255.44750000000002</v>
      </c>
      <c r="J37" s="9" t="s">
        <v>22</v>
      </c>
      <c r="K37" s="234"/>
    </row>
    <row r="38" spans="1:15" x14ac:dyDescent="0.2">
      <c r="A38" s="9"/>
      <c r="B38" s="19" t="s">
        <v>128</v>
      </c>
      <c r="C38" s="180" t="s">
        <v>18</v>
      </c>
      <c r="D38" s="7" t="s">
        <v>13</v>
      </c>
      <c r="E38" s="180">
        <v>10</v>
      </c>
      <c r="F38" s="272">
        <v>19.25</v>
      </c>
      <c r="G38" s="80">
        <f t="shared" si="0"/>
        <v>192.5</v>
      </c>
      <c r="H38" s="29">
        <f t="shared" si="5"/>
        <v>62.947500000000012</v>
      </c>
      <c r="I38" s="80">
        <f t="shared" si="6"/>
        <v>255.44750000000002</v>
      </c>
      <c r="J38" s="9" t="s">
        <v>22</v>
      </c>
      <c r="K38" s="234"/>
    </row>
    <row r="39" spans="1:15" x14ac:dyDescent="0.2">
      <c r="A39" s="9" t="s">
        <v>14</v>
      </c>
      <c r="B39" s="291" t="s">
        <v>145</v>
      </c>
      <c r="C39" s="292" t="s">
        <v>97</v>
      </c>
      <c r="D39" s="293" t="s">
        <v>13</v>
      </c>
      <c r="E39" s="180">
        <v>27</v>
      </c>
      <c r="F39" s="295">
        <v>19.25</v>
      </c>
      <c r="G39" s="296">
        <f t="shared" si="0"/>
        <v>519.75</v>
      </c>
      <c r="H39" s="296">
        <f t="shared" si="5"/>
        <v>169.95825000000002</v>
      </c>
      <c r="I39" s="296">
        <f t="shared" si="6"/>
        <v>689.70825000000002</v>
      </c>
      <c r="J39" s="9" t="s">
        <v>22</v>
      </c>
      <c r="K39" s="234"/>
    </row>
    <row r="40" spans="1:15" x14ac:dyDescent="0.2">
      <c r="A40" s="9" t="s">
        <v>14</v>
      </c>
      <c r="B40" s="291" t="s">
        <v>146</v>
      </c>
      <c r="C40" s="292" t="s">
        <v>97</v>
      </c>
      <c r="D40" s="293" t="s">
        <v>13</v>
      </c>
      <c r="E40" s="180">
        <v>24</v>
      </c>
      <c r="F40" s="295">
        <v>19.25</v>
      </c>
      <c r="G40" s="296">
        <f t="shared" si="0"/>
        <v>462</v>
      </c>
      <c r="H40" s="296">
        <f t="shared" si="5"/>
        <v>151.07400000000001</v>
      </c>
      <c r="I40" s="296">
        <f t="shared" si="6"/>
        <v>613.07400000000007</v>
      </c>
      <c r="J40" s="9" t="s">
        <v>22</v>
      </c>
      <c r="K40" s="234"/>
    </row>
    <row r="41" spans="1:15" x14ac:dyDescent="0.2">
      <c r="A41" s="9" t="s">
        <v>14</v>
      </c>
      <c r="B41" s="291" t="s">
        <v>151</v>
      </c>
      <c r="C41" s="292" t="s">
        <v>97</v>
      </c>
      <c r="D41" s="293" t="s">
        <v>13</v>
      </c>
      <c r="E41" s="294"/>
      <c r="F41" s="295">
        <v>19.25</v>
      </c>
      <c r="G41" s="296">
        <f t="shared" si="0"/>
        <v>0</v>
      </c>
      <c r="H41" s="296">
        <f t="shared" si="5"/>
        <v>0</v>
      </c>
      <c r="I41" s="296">
        <f t="shared" si="6"/>
        <v>0</v>
      </c>
      <c r="J41" s="9" t="s">
        <v>22</v>
      </c>
      <c r="K41" s="234"/>
    </row>
    <row r="42" spans="1:15" x14ac:dyDescent="0.2">
      <c r="A42" s="9" t="s">
        <v>14</v>
      </c>
      <c r="B42" s="273" t="s">
        <v>119</v>
      </c>
      <c r="C42" s="284" t="s">
        <v>97</v>
      </c>
      <c r="D42" s="285" t="s">
        <v>13</v>
      </c>
      <c r="E42" s="297">
        <v>40</v>
      </c>
      <c r="F42" s="286">
        <v>38.5</v>
      </c>
      <c r="G42" s="287">
        <f t="shared" si="0"/>
        <v>1540</v>
      </c>
      <c r="H42" s="287">
        <f t="shared" si="5"/>
        <v>503.5800000000001</v>
      </c>
      <c r="I42" s="287">
        <f t="shared" si="6"/>
        <v>2043.5800000000002</v>
      </c>
      <c r="J42" s="9" t="s">
        <v>22</v>
      </c>
      <c r="K42" s="234"/>
      <c r="M42" s="24">
        <f>SUM(G26:G43)</f>
        <v>8643.25</v>
      </c>
    </row>
    <row r="43" spans="1:15" x14ac:dyDescent="0.2">
      <c r="A43" s="9" t="s">
        <v>14</v>
      </c>
      <c r="B43" s="273" t="s">
        <v>99</v>
      </c>
      <c r="C43" s="284" t="s">
        <v>97</v>
      </c>
      <c r="D43" s="285" t="s">
        <v>13</v>
      </c>
      <c r="E43" s="297">
        <v>30</v>
      </c>
      <c r="F43" s="286">
        <v>38.5</v>
      </c>
      <c r="G43" s="287">
        <f t="shared" si="0"/>
        <v>1155</v>
      </c>
      <c r="H43" s="287">
        <f t="shared" si="5"/>
        <v>377.685</v>
      </c>
      <c r="I43" s="287">
        <f t="shared" si="6"/>
        <v>1532.6849999999999</v>
      </c>
      <c r="J43" s="9" t="s">
        <v>22</v>
      </c>
      <c r="K43" s="234"/>
    </row>
    <row r="44" spans="1:15" x14ac:dyDescent="0.2">
      <c r="A44" s="9"/>
      <c r="B44" s="274" t="s">
        <v>154</v>
      </c>
      <c r="C44" s="275"/>
      <c r="D44" s="173"/>
      <c r="E44" s="196">
        <v>26.77</v>
      </c>
      <c r="F44" s="197"/>
      <c r="G44" s="241">
        <v>515.37</v>
      </c>
      <c r="H44" s="241">
        <f t="shared" si="5"/>
        <v>168.52599000000001</v>
      </c>
      <c r="I44" s="241">
        <f t="shared" si="6"/>
        <v>683.89598999999998</v>
      </c>
      <c r="J44" s="9" t="s">
        <v>22</v>
      </c>
      <c r="K44" s="234"/>
    </row>
    <row r="45" spans="1:15" ht="12.75" customHeight="1" x14ac:dyDescent="0.25">
      <c r="A45" s="9"/>
      <c r="B45" s="199" t="s">
        <v>91</v>
      </c>
      <c r="C45" s="200"/>
      <c r="D45" s="191"/>
      <c r="E45" s="288">
        <f>SUM(E5:E41)+E44+E43+E42+E43+E42</f>
        <v>1394.77</v>
      </c>
      <c r="F45" s="201"/>
      <c r="G45" s="202">
        <f>SUM(G5:G44)</f>
        <v>26849.37</v>
      </c>
      <c r="H45" s="202">
        <f>SUM(H5:H44)</f>
        <v>8779.7439900000008</v>
      </c>
      <c r="I45" s="202">
        <f>SUM(I5:I44)</f>
        <v>35629.113989999991</v>
      </c>
      <c r="J45" s="9" t="s">
        <v>22</v>
      </c>
      <c r="K45" s="234"/>
      <c r="M45" s="255">
        <f>I1-G45</f>
        <v>5812.9350000000013</v>
      </c>
    </row>
    <row r="46" spans="1:15" s="15" customFormat="1" ht="1.5" customHeight="1" x14ac:dyDescent="0.25">
      <c r="A46" s="16"/>
      <c r="B46" s="21"/>
      <c r="C46" s="22"/>
      <c r="D46" s="23"/>
      <c r="E46" s="203"/>
      <c r="F46" s="203"/>
      <c r="G46" s="204"/>
      <c r="H46" s="204"/>
      <c r="I46" s="204"/>
      <c r="K46" s="235"/>
      <c r="L46" s="2"/>
      <c r="M46" s="2"/>
      <c r="N46" s="32"/>
      <c r="O46" s="32"/>
    </row>
    <row r="47" spans="1:15" s="1" customFormat="1" ht="5.25" customHeight="1" thickBot="1" x14ac:dyDescent="0.3">
      <c r="A47" s="133"/>
      <c r="B47" s="133"/>
      <c r="C47" s="17"/>
      <c r="E47" s="314"/>
      <c r="F47" s="315"/>
      <c r="G47" s="315"/>
      <c r="H47" s="315"/>
      <c r="I47" s="316"/>
      <c r="K47" s="133"/>
      <c r="L47" s="2"/>
      <c r="M47" s="2"/>
      <c r="N47" s="32"/>
      <c r="O47" s="32"/>
    </row>
    <row r="48" spans="1:15" ht="20.25" customHeight="1" x14ac:dyDescent="0.2">
      <c r="A48" s="127"/>
      <c r="B48" s="128" t="s">
        <v>0</v>
      </c>
      <c r="C48" s="129" t="s">
        <v>32</v>
      </c>
      <c r="D48" s="129" t="s">
        <v>11</v>
      </c>
      <c r="E48" s="129" t="s">
        <v>2</v>
      </c>
      <c r="F48" s="129" t="s">
        <v>3</v>
      </c>
      <c r="G48" s="130" t="s">
        <v>4</v>
      </c>
      <c r="H48" s="130" t="s">
        <v>5</v>
      </c>
      <c r="I48" s="130" t="s">
        <v>6</v>
      </c>
      <c r="J48" s="131" t="s">
        <v>31</v>
      </c>
      <c r="K48" s="236"/>
    </row>
    <row r="49" spans="1:11" ht="13.5" customHeight="1" x14ac:dyDescent="0.2">
      <c r="A49" s="96" t="s">
        <v>7</v>
      </c>
      <c r="B49" s="20" t="s">
        <v>38</v>
      </c>
      <c r="C49" s="6">
        <v>14</v>
      </c>
      <c r="D49" s="6" t="s">
        <v>13</v>
      </c>
      <c r="E49" s="6">
        <v>132</v>
      </c>
      <c r="F49" s="6">
        <v>13.75</v>
      </c>
      <c r="G49" s="33">
        <f t="shared" ref="G49:G56" si="7">E49*F49</f>
        <v>1815</v>
      </c>
      <c r="H49" s="11">
        <f t="shared" ref="H49:H59" si="8">G49*32.7/100</f>
        <v>593.50500000000011</v>
      </c>
      <c r="I49" s="31">
        <f t="shared" ref="I49:I59" si="9">G49+H49</f>
        <v>2408.5050000000001</v>
      </c>
      <c r="J49" s="124" t="s">
        <v>22</v>
      </c>
      <c r="K49" s="234"/>
    </row>
    <row r="50" spans="1:11" ht="19.5" customHeight="1" x14ac:dyDescent="0.2">
      <c r="A50" s="96" t="s">
        <v>7</v>
      </c>
      <c r="B50" s="26" t="s">
        <v>29</v>
      </c>
      <c r="C50" s="6">
        <v>14</v>
      </c>
      <c r="D50" s="6" t="s">
        <v>13</v>
      </c>
      <c r="E50" s="6">
        <v>49</v>
      </c>
      <c r="F50" s="6">
        <v>13.75</v>
      </c>
      <c r="G50" s="33">
        <f t="shared" si="7"/>
        <v>673.75</v>
      </c>
      <c r="H50" s="33">
        <f t="shared" si="8"/>
        <v>220.31625000000003</v>
      </c>
      <c r="I50" s="31">
        <f t="shared" si="9"/>
        <v>894.06625000000008</v>
      </c>
      <c r="J50" s="124" t="s">
        <v>22</v>
      </c>
      <c r="K50" s="161"/>
    </row>
    <row r="51" spans="1:11" ht="19.5" customHeight="1" x14ac:dyDescent="0.2">
      <c r="A51" s="96" t="s">
        <v>7</v>
      </c>
      <c r="B51" s="26" t="s">
        <v>30</v>
      </c>
      <c r="C51" s="6">
        <v>14</v>
      </c>
      <c r="D51" s="6" t="s">
        <v>13</v>
      </c>
      <c r="E51" s="6">
        <v>49</v>
      </c>
      <c r="F51" s="6">
        <v>13.75</v>
      </c>
      <c r="G51" s="33">
        <f t="shared" si="7"/>
        <v>673.75</v>
      </c>
      <c r="H51" s="33">
        <f t="shared" si="8"/>
        <v>220.31625000000003</v>
      </c>
      <c r="I51" s="31">
        <f t="shared" si="9"/>
        <v>894.06625000000008</v>
      </c>
      <c r="J51" s="124" t="s">
        <v>22</v>
      </c>
      <c r="K51" s="161"/>
    </row>
    <row r="52" spans="1:11" ht="12.75" customHeight="1" x14ac:dyDescent="0.2">
      <c r="A52" s="96" t="s">
        <v>7</v>
      </c>
      <c r="B52" s="26" t="s">
        <v>160</v>
      </c>
      <c r="C52" s="6">
        <v>14</v>
      </c>
      <c r="D52" s="12" t="s">
        <v>12</v>
      </c>
      <c r="E52" s="278">
        <v>72</v>
      </c>
      <c r="F52" s="6">
        <v>13.75</v>
      </c>
      <c r="G52" s="33">
        <f>E52*F52</f>
        <v>990</v>
      </c>
      <c r="H52" s="33">
        <f t="shared" si="8"/>
        <v>323.73</v>
      </c>
      <c r="I52" s="31">
        <f>G52+H52</f>
        <v>1313.73</v>
      </c>
      <c r="J52" s="124" t="s">
        <v>22</v>
      </c>
      <c r="K52" s="161"/>
    </row>
    <row r="53" spans="1:11" ht="24.75" customHeight="1" x14ac:dyDescent="0.2">
      <c r="A53" s="96" t="s">
        <v>7</v>
      </c>
      <c r="B53" s="26" t="s">
        <v>159</v>
      </c>
      <c r="C53" s="6">
        <v>8</v>
      </c>
      <c r="D53" s="12" t="s">
        <v>12</v>
      </c>
      <c r="E53" s="278">
        <v>65</v>
      </c>
      <c r="F53" s="6">
        <v>13.75</v>
      </c>
      <c r="G53" s="33">
        <f>E53*F53</f>
        <v>893.75</v>
      </c>
      <c r="H53" s="33">
        <f t="shared" ref="H53" si="10">G53*32.7/100</f>
        <v>292.25625000000002</v>
      </c>
      <c r="I53" s="31">
        <f>G53+H53</f>
        <v>1186.0062499999999</v>
      </c>
      <c r="J53" s="124" t="s">
        <v>22</v>
      </c>
      <c r="K53" s="161"/>
    </row>
    <row r="54" spans="1:11" ht="12.75" customHeight="1" x14ac:dyDescent="0.2">
      <c r="A54" s="96" t="s">
        <v>7</v>
      </c>
      <c r="B54" s="26" t="s">
        <v>76</v>
      </c>
      <c r="C54" s="6">
        <v>3</v>
      </c>
      <c r="D54" s="12" t="s">
        <v>12</v>
      </c>
      <c r="E54" s="278">
        <v>13</v>
      </c>
      <c r="F54" s="6">
        <v>13.75</v>
      </c>
      <c r="G54" s="33">
        <f>E54*F54</f>
        <v>178.75</v>
      </c>
      <c r="H54" s="33">
        <f t="shared" si="8"/>
        <v>58.451250000000009</v>
      </c>
      <c r="I54" s="31">
        <f>G54+H54</f>
        <v>237.20125000000002</v>
      </c>
      <c r="J54" s="124" t="s">
        <v>22</v>
      </c>
      <c r="K54" s="161"/>
    </row>
    <row r="55" spans="1:11" ht="28.5" customHeight="1" x14ac:dyDescent="0.2">
      <c r="A55" s="96" t="s">
        <v>7</v>
      </c>
      <c r="B55" s="26" t="s">
        <v>108</v>
      </c>
      <c r="C55" s="6">
        <v>14</v>
      </c>
      <c r="D55" s="12" t="s">
        <v>12</v>
      </c>
      <c r="E55" s="278">
        <v>25</v>
      </c>
      <c r="F55" s="6">
        <v>13.75</v>
      </c>
      <c r="G55" s="33">
        <f t="shared" si="7"/>
        <v>343.75</v>
      </c>
      <c r="H55" s="33">
        <f t="shared" si="8"/>
        <v>112.40625000000001</v>
      </c>
      <c r="I55" s="31">
        <f t="shared" si="9"/>
        <v>456.15625</v>
      </c>
      <c r="J55" s="124" t="s">
        <v>22</v>
      </c>
      <c r="K55" s="161"/>
    </row>
    <row r="56" spans="1:11" ht="18" customHeight="1" x14ac:dyDescent="0.2">
      <c r="A56" s="96" t="s">
        <v>7</v>
      </c>
      <c r="B56" s="26" t="s">
        <v>126</v>
      </c>
      <c r="C56" s="6">
        <v>3</v>
      </c>
      <c r="D56" s="12" t="s">
        <v>12</v>
      </c>
      <c r="E56" s="278">
        <v>37</v>
      </c>
      <c r="F56" s="6">
        <v>13.75</v>
      </c>
      <c r="G56" s="33">
        <f t="shared" si="7"/>
        <v>508.75</v>
      </c>
      <c r="H56" s="33">
        <f t="shared" si="8"/>
        <v>166.36125000000001</v>
      </c>
      <c r="I56" s="31">
        <f t="shared" si="9"/>
        <v>675.11125000000004</v>
      </c>
      <c r="J56" s="124" t="s">
        <v>22</v>
      </c>
      <c r="K56" s="161"/>
    </row>
    <row r="57" spans="1:11" ht="18" customHeight="1" x14ac:dyDescent="0.2">
      <c r="A57" s="96" t="s">
        <v>7</v>
      </c>
      <c r="B57" s="26" t="s">
        <v>161</v>
      </c>
      <c r="C57" s="6">
        <v>1</v>
      </c>
      <c r="D57" s="12" t="s">
        <v>12</v>
      </c>
      <c r="E57" s="278">
        <v>20</v>
      </c>
      <c r="F57" s="6">
        <v>13.75</v>
      </c>
      <c r="G57" s="33">
        <f t="shared" ref="G57" si="11">E57*F57</f>
        <v>275</v>
      </c>
      <c r="H57" s="33">
        <f t="shared" ref="H57" si="12">G57*32.7/100</f>
        <v>89.924999999999997</v>
      </c>
      <c r="I57" s="31">
        <f t="shared" ref="I57" si="13">G57+H57</f>
        <v>364.92500000000001</v>
      </c>
      <c r="J57" s="124" t="s">
        <v>22</v>
      </c>
      <c r="K57" s="161"/>
    </row>
    <row r="58" spans="1:11" ht="18" customHeight="1" x14ac:dyDescent="0.2">
      <c r="A58" s="96" t="s">
        <v>7</v>
      </c>
      <c r="B58" s="169" t="s">
        <v>166</v>
      </c>
      <c r="C58" s="6"/>
      <c r="D58" s="12" t="s">
        <v>13</v>
      </c>
      <c r="E58" s="278"/>
      <c r="F58" s="6">
        <v>13.75</v>
      </c>
      <c r="G58" s="33">
        <f t="shared" ref="G58" si="14">E58*F58</f>
        <v>0</v>
      </c>
      <c r="H58" s="33">
        <f t="shared" ref="H58" si="15">G58*32.7/100</f>
        <v>0</v>
      </c>
      <c r="I58" s="31">
        <f t="shared" ref="I58" si="16">G58+H58</f>
        <v>0</v>
      </c>
      <c r="J58" s="124" t="s">
        <v>22</v>
      </c>
      <c r="K58" s="161"/>
    </row>
    <row r="59" spans="1:11" ht="12" customHeight="1" x14ac:dyDescent="0.2">
      <c r="A59" s="96" t="s">
        <v>7</v>
      </c>
      <c r="B59" s="26" t="s">
        <v>131</v>
      </c>
      <c r="C59" s="6"/>
      <c r="D59" s="12"/>
      <c r="E59" s="278"/>
      <c r="F59" s="6"/>
      <c r="G59" s="33">
        <v>8.52</v>
      </c>
      <c r="H59" s="33">
        <f t="shared" si="8"/>
        <v>2.7860399999999998</v>
      </c>
      <c r="I59" s="31">
        <f t="shared" si="9"/>
        <v>11.306039999999999</v>
      </c>
      <c r="J59" s="124" t="s">
        <v>22</v>
      </c>
      <c r="K59" s="161"/>
    </row>
    <row r="60" spans="1:11" ht="13.5" thickBot="1" x14ac:dyDescent="0.25">
      <c r="A60" s="97"/>
      <c r="B60" s="132"/>
      <c r="C60" s="184" t="s">
        <v>9</v>
      </c>
      <c r="D60" s="266"/>
      <c r="E60" s="279">
        <f>SUM(E49:E59)</f>
        <v>462</v>
      </c>
      <c r="F60" s="184"/>
      <c r="G60" s="185">
        <f>SUM(G49:G59)</f>
        <v>6361.02</v>
      </c>
      <c r="H60" s="185">
        <f>SUM(H49:H59)</f>
        <v>2080.0535400000003</v>
      </c>
      <c r="I60" s="185">
        <f>SUM(I49:I59)</f>
        <v>8441.0735399999994</v>
      </c>
      <c r="J60" s="108" t="s">
        <v>22</v>
      </c>
      <c r="K60" s="161"/>
    </row>
    <row r="61" spans="1:11" ht="12" customHeight="1" x14ac:dyDescent="0.2">
      <c r="A61" s="92" t="s">
        <v>8</v>
      </c>
      <c r="B61" s="142" t="s">
        <v>37</v>
      </c>
      <c r="C61" s="117">
        <v>3</v>
      </c>
      <c r="D61" s="12" t="s">
        <v>12</v>
      </c>
      <c r="E61" s="280">
        <v>105</v>
      </c>
      <c r="F61" s="282">
        <v>15.95</v>
      </c>
      <c r="G61" s="283">
        <f>E61*F61</f>
        <v>1674.75</v>
      </c>
      <c r="H61" s="95">
        <f t="shared" ref="H61:H69" si="17">G61*32.7/100</f>
        <v>547.64325000000008</v>
      </c>
      <c r="I61" s="95">
        <f t="shared" ref="I61:I69" si="18">G61+H61</f>
        <v>2222.3932500000001</v>
      </c>
      <c r="J61" s="123" t="s">
        <v>22</v>
      </c>
      <c r="K61" s="161"/>
    </row>
    <row r="62" spans="1:11" ht="12" customHeight="1" x14ac:dyDescent="0.2">
      <c r="A62" s="96" t="s">
        <v>8</v>
      </c>
      <c r="B62" s="10" t="s">
        <v>38</v>
      </c>
      <c r="C62" s="6">
        <v>3</v>
      </c>
      <c r="D62" s="12" t="s">
        <v>12</v>
      </c>
      <c r="E62" s="278">
        <v>21</v>
      </c>
      <c r="F62" s="278">
        <v>15.95</v>
      </c>
      <c r="G62" s="33">
        <f t="shared" ref="G62:G68" si="19">E62*F62</f>
        <v>334.95</v>
      </c>
      <c r="H62" s="33">
        <f t="shared" si="17"/>
        <v>109.52865</v>
      </c>
      <c r="I62" s="33">
        <f t="shared" si="18"/>
        <v>444.47865000000002</v>
      </c>
      <c r="J62" s="124" t="s">
        <v>22</v>
      </c>
      <c r="K62" s="161"/>
    </row>
    <row r="63" spans="1:11" ht="12" customHeight="1" x14ac:dyDescent="0.2">
      <c r="A63" s="96" t="s">
        <v>8</v>
      </c>
      <c r="B63" s="10" t="s">
        <v>25</v>
      </c>
      <c r="C63" s="6">
        <v>1</v>
      </c>
      <c r="D63" s="12" t="s">
        <v>12</v>
      </c>
      <c r="E63" s="278">
        <v>5</v>
      </c>
      <c r="F63" s="278">
        <v>15.95</v>
      </c>
      <c r="G63" s="33">
        <f t="shared" si="19"/>
        <v>79.75</v>
      </c>
      <c r="H63" s="33">
        <f t="shared" si="17"/>
        <v>26.078250000000004</v>
      </c>
      <c r="I63" s="33">
        <f t="shared" si="18"/>
        <v>105.82825</v>
      </c>
      <c r="J63" s="124" t="s">
        <v>22</v>
      </c>
      <c r="K63" s="161"/>
    </row>
    <row r="64" spans="1:11" ht="12" customHeight="1" x14ac:dyDescent="0.2">
      <c r="A64" s="96" t="s">
        <v>8</v>
      </c>
      <c r="B64" s="58" t="s">
        <v>94</v>
      </c>
      <c r="C64" s="6">
        <v>3</v>
      </c>
      <c r="D64" s="12" t="s">
        <v>12</v>
      </c>
      <c r="E64" s="278">
        <v>9</v>
      </c>
      <c r="F64" s="278">
        <v>15.95</v>
      </c>
      <c r="G64" s="33">
        <f t="shared" si="19"/>
        <v>143.54999999999998</v>
      </c>
      <c r="H64" s="33">
        <f t="shared" si="17"/>
        <v>46.940849999999998</v>
      </c>
      <c r="I64" s="33">
        <f t="shared" si="18"/>
        <v>190.49084999999997</v>
      </c>
      <c r="J64" s="124" t="s">
        <v>22</v>
      </c>
      <c r="K64" s="161"/>
    </row>
    <row r="65" spans="1:15" ht="12" customHeight="1" x14ac:dyDescent="0.2">
      <c r="A65" s="96" t="s">
        <v>8</v>
      </c>
      <c r="B65" s="26" t="s">
        <v>113</v>
      </c>
      <c r="C65" s="6">
        <v>3</v>
      </c>
      <c r="D65" s="12" t="s">
        <v>12</v>
      </c>
      <c r="E65" s="278">
        <v>20</v>
      </c>
      <c r="F65" s="278">
        <v>15.95</v>
      </c>
      <c r="G65" s="33">
        <f t="shared" si="19"/>
        <v>319</v>
      </c>
      <c r="H65" s="33">
        <f t="shared" si="17"/>
        <v>104.31300000000002</v>
      </c>
      <c r="I65" s="33">
        <f t="shared" si="18"/>
        <v>423.31299999999999</v>
      </c>
      <c r="J65" s="124" t="s">
        <v>22</v>
      </c>
      <c r="K65" s="161"/>
    </row>
    <row r="66" spans="1:15" ht="12" customHeight="1" x14ac:dyDescent="0.2">
      <c r="A66" s="96" t="s">
        <v>8</v>
      </c>
      <c r="B66" s="26" t="s">
        <v>61</v>
      </c>
      <c r="C66" s="6">
        <v>1</v>
      </c>
      <c r="D66" s="12" t="s">
        <v>12</v>
      </c>
      <c r="E66" s="278">
        <v>15</v>
      </c>
      <c r="F66" s="278">
        <v>15.95</v>
      </c>
      <c r="G66" s="33">
        <f t="shared" si="19"/>
        <v>239.25</v>
      </c>
      <c r="H66" s="33">
        <f t="shared" si="17"/>
        <v>78.234750000000005</v>
      </c>
      <c r="I66" s="33">
        <f t="shared" si="18"/>
        <v>317.48475000000002</v>
      </c>
      <c r="J66" s="124" t="s">
        <v>22</v>
      </c>
      <c r="K66" s="161"/>
    </row>
    <row r="67" spans="1:15" ht="12" customHeight="1" x14ac:dyDescent="0.2">
      <c r="A67" s="96" t="s">
        <v>8</v>
      </c>
      <c r="B67" s="26" t="s">
        <v>164</v>
      </c>
      <c r="C67" s="6">
        <v>1</v>
      </c>
      <c r="D67" s="12" t="s">
        <v>12</v>
      </c>
      <c r="E67" s="278">
        <v>20</v>
      </c>
      <c r="F67" s="278">
        <v>15.95</v>
      </c>
      <c r="G67" s="33">
        <f t="shared" si="19"/>
        <v>319</v>
      </c>
      <c r="H67" s="33">
        <f t="shared" si="17"/>
        <v>104.31300000000002</v>
      </c>
      <c r="I67" s="33">
        <f t="shared" si="18"/>
        <v>423.31299999999999</v>
      </c>
      <c r="J67" s="124" t="s">
        <v>22</v>
      </c>
      <c r="K67" s="161"/>
    </row>
    <row r="68" spans="1:15" ht="12" customHeight="1" x14ac:dyDescent="0.2">
      <c r="A68" s="96" t="s">
        <v>165</v>
      </c>
      <c r="B68" s="169" t="s">
        <v>166</v>
      </c>
      <c r="C68" s="6"/>
      <c r="D68" s="12" t="s">
        <v>13</v>
      </c>
      <c r="E68" s="278"/>
      <c r="F68" s="278">
        <v>15.95</v>
      </c>
      <c r="G68" s="283">
        <f t="shared" si="19"/>
        <v>0</v>
      </c>
      <c r="H68" s="33">
        <f t="shared" si="17"/>
        <v>0</v>
      </c>
      <c r="I68" s="33">
        <f t="shared" si="18"/>
        <v>0</v>
      </c>
      <c r="J68" s="124" t="s">
        <v>22</v>
      </c>
      <c r="K68" s="161"/>
    </row>
    <row r="69" spans="1:15" ht="12" customHeight="1" x14ac:dyDescent="0.2">
      <c r="A69" s="96" t="s">
        <v>8</v>
      </c>
      <c r="B69" s="26" t="s">
        <v>131</v>
      </c>
      <c r="C69" s="254"/>
      <c r="D69" s="167"/>
      <c r="E69" s="281">
        <v>38.15</v>
      </c>
      <c r="F69" s="254"/>
      <c r="G69" s="33">
        <v>1100</v>
      </c>
      <c r="H69" s="33">
        <f t="shared" si="17"/>
        <v>359.7</v>
      </c>
      <c r="I69" s="33">
        <f t="shared" si="18"/>
        <v>1459.7</v>
      </c>
      <c r="J69" s="124" t="s">
        <v>22</v>
      </c>
      <c r="K69" s="161"/>
    </row>
    <row r="70" spans="1:15" ht="15" customHeight="1" thickBot="1" x14ac:dyDescent="0.25">
      <c r="A70" s="125"/>
      <c r="B70" s="126"/>
      <c r="C70" s="184" t="s">
        <v>9</v>
      </c>
      <c r="D70" s="184"/>
      <c r="E70" s="289">
        <f>SUM(E61:E69)</f>
        <v>233.15</v>
      </c>
      <c r="F70" s="184"/>
      <c r="G70" s="185">
        <f>SUM(G61:G69)</f>
        <v>4210.25</v>
      </c>
      <c r="H70" s="185">
        <f>SUM(H61:H69)</f>
        <v>1376.7517499999999</v>
      </c>
      <c r="I70" s="185">
        <f>SUM(I61:I69)</f>
        <v>5587.0017500000004</v>
      </c>
      <c r="J70" s="124" t="s">
        <v>22</v>
      </c>
      <c r="K70" s="161"/>
    </row>
    <row r="71" spans="1:15" ht="14.25" customHeight="1" thickBot="1" x14ac:dyDescent="0.25">
      <c r="A71" s="9"/>
      <c r="B71" s="76"/>
      <c r="C71" s="76"/>
      <c r="D71" s="256"/>
      <c r="E71" s="184"/>
      <c r="F71" s="184"/>
      <c r="G71" s="185"/>
      <c r="H71" s="185">
        <f t="shared" ref="H71" si="20">G71*32.7/100</f>
        <v>0</v>
      </c>
      <c r="I71" s="185">
        <f t="shared" ref="I71" si="21">G71+H71</f>
        <v>0</v>
      </c>
      <c r="J71" s="124"/>
      <c r="K71" s="161"/>
    </row>
    <row r="72" spans="1:15" ht="16.5" customHeight="1" thickBot="1" x14ac:dyDescent="0.25">
      <c r="A72" s="97"/>
      <c r="B72" s="107"/>
      <c r="C72" s="181" t="s">
        <v>10</v>
      </c>
      <c r="D72" s="182"/>
      <c r="E72" s="267">
        <f>E60+E70</f>
        <v>695.15</v>
      </c>
      <c r="F72" s="181">
        <f>F60+F70</f>
        <v>0</v>
      </c>
      <c r="G72" s="183">
        <f>G60+G70+G71</f>
        <v>10571.27</v>
      </c>
      <c r="H72" s="183">
        <f t="shared" ref="H72:I72" si="22">H60+H70+H71</f>
        <v>3456.8052900000002</v>
      </c>
      <c r="I72" s="183">
        <f t="shared" si="22"/>
        <v>14028.075290000001</v>
      </c>
      <c r="J72" s="124" t="s">
        <v>22</v>
      </c>
      <c r="K72" s="161"/>
      <c r="M72" s="255"/>
    </row>
    <row r="73" spans="1:15" ht="18.75" customHeight="1" thickBot="1" x14ac:dyDescent="0.3">
      <c r="A73" s="97"/>
      <c r="B73" s="174"/>
      <c r="C73" s="175"/>
      <c r="D73" s="171"/>
      <c r="E73" s="170"/>
      <c r="F73" s="172" t="s">
        <v>103</v>
      </c>
      <c r="G73" s="176">
        <f>G45+G72</f>
        <v>37420.639999999999</v>
      </c>
      <c r="H73" s="176">
        <f>H45+H72</f>
        <v>12236.549280000001</v>
      </c>
      <c r="I73" s="176">
        <f>I45+I72</f>
        <v>49657.189279999991</v>
      </c>
      <c r="J73" s="122"/>
      <c r="K73" s="161"/>
    </row>
    <row r="74" spans="1:15" ht="13.5" customHeight="1" x14ac:dyDescent="0.2">
      <c r="A74" s="92" t="s">
        <v>19</v>
      </c>
      <c r="B74" s="169" t="s">
        <v>26</v>
      </c>
      <c r="C74" s="117"/>
      <c r="D74" s="118"/>
      <c r="E74" s="117"/>
      <c r="F74" s="117"/>
      <c r="G74" s="95">
        <v>3274.5</v>
      </c>
      <c r="H74" s="95">
        <f>G74*32.7/100</f>
        <v>1070.7615000000001</v>
      </c>
      <c r="I74" s="95">
        <f>G74+H74</f>
        <v>4345.2615000000005</v>
      </c>
      <c r="J74" s="119" t="s">
        <v>22</v>
      </c>
      <c r="K74" s="161"/>
    </row>
    <row r="75" spans="1:15" ht="13.5" customHeight="1" x14ac:dyDescent="0.2">
      <c r="A75" s="96" t="s">
        <v>8</v>
      </c>
      <c r="B75" s="169" t="s">
        <v>27</v>
      </c>
      <c r="C75" s="6">
        <v>1</v>
      </c>
      <c r="D75" s="12" t="s">
        <v>28</v>
      </c>
      <c r="E75" s="6"/>
      <c r="F75" s="6"/>
      <c r="G75" s="33">
        <v>415.8</v>
      </c>
      <c r="H75" s="33">
        <f t="shared" ref="H75" si="23">G75*32.7/100</f>
        <v>135.96660000000003</v>
      </c>
      <c r="I75" s="33">
        <f t="shared" ref="I75" si="24">G75+H75</f>
        <v>551.76660000000004</v>
      </c>
      <c r="J75" s="106" t="s">
        <v>22</v>
      </c>
      <c r="K75" s="161"/>
      <c r="M75" s="24"/>
    </row>
    <row r="76" spans="1:15" ht="12" customHeight="1" thickBot="1" x14ac:dyDescent="0.25">
      <c r="A76" s="67"/>
      <c r="B76" s="120"/>
      <c r="C76" s="98" t="s">
        <v>9</v>
      </c>
      <c r="D76" s="121"/>
      <c r="E76" s="99"/>
      <c r="F76" s="99"/>
      <c r="G76" s="100">
        <f>SUM(G74:G75)</f>
        <v>3690.3</v>
      </c>
      <c r="H76" s="68">
        <f>SUM(H74:H75)</f>
        <v>1206.7281</v>
      </c>
      <c r="I76" s="68">
        <f>SUM(I74:I75)</f>
        <v>4897.0281000000004</v>
      </c>
      <c r="J76" s="122"/>
      <c r="K76" s="161"/>
      <c r="M76" s="24"/>
    </row>
    <row r="77" spans="1:15" ht="15" customHeight="1" thickBot="1" x14ac:dyDescent="0.35">
      <c r="A77" s="67"/>
      <c r="B77" s="242"/>
      <c r="C77" s="243"/>
      <c r="D77" s="244"/>
      <c r="E77" s="245"/>
      <c r="F77" s="246" t="s">
        <v>104</v>
      </c>
      <c r="G77" s="247">
        <f>G73+G76</f>
        <v>41110.94</v>
      </c>
      <c r="H77" s="247">
        <f t="shared" ref="H77:I77" si="25">H73+H76</f>
        <v>13443.277380000001</v>
      </c>
      <c r="I77" s="247">
        <f t="shared" si="25"/>
        <v>54554.217379999995</v>
      </c>
      <c r="J77" s="122"/>
      <c r="K77" s="161"/>
    </row>
    <row r="78" spans="1:15" ht="9.75" customHeight="1" thickBot="1" x14ac:dyDescent="0.25"/>
    <row r="79" spans="1:15" s="27" customFormat="1" ht="27" customHeight="1" thickBot="1" x14ac:dyDescent="0.25">
      <c r="A79" s="101"/>
      <c r="B79" s="102" t="s">
        <v>0</v>
      </c>
      <c r="C79" s="103" t="s">
        <v>33</v>
      </c>
      <c r="D79" s="102"/>
      <c r="E79" s="102" t="s">
        <v>34</v>
      </c>
      <c r="F79" s="102" t="s">
        <v>36</v>
      </c>
      <c r="G79" s="104" t="s">
        <v>4</v>
      </c>
      <c r="H79" s="104" t="s">
        <v>5</v>
      </c>
      <c r="I79" s="104" t="s">
        <v>6</v>
      </c>
      <c r="J79" s="105"/>
      <c r="K79" s="163"/>
      <c r="N79" s="34"/>
      <c r="O79" s="34"/>
    </row>
    <row r="80" spans="1:15" ht="18" customHeight="1" thickBot="1" x14ac:dyDescent="0.25">
      <c r="A80" s="66" t="s">
        <v>14</v>
      </c>
      <c r="B80" s="227" t="s">
        <v>177</v>
      </c>
      <c r="C80" s="198"/>
      <c r="D80" s="198" t="s">
        <v>117</v>
      </c>
      <c r="E80" s="253">
        <v>7</v>
      </c>
      <c r="F80" s="198"/>
      <c r="G80" s="198">
        <v>3084.63</v>
      </c>
      <c r="H80" s="198">
        <f>G80*32.7/100</f>
        <v>1008.6740100000002</v>
      </c>
      <c r="I80" s="198">
        <f>G80+H80</f>
        <v>4093.3040100000003</v>
      </c>
      <c r="J80" s="106" t="s">
        <v>22</v>
      </c>
      <c r="K80" s="161"/>
    </row>
    <row r="81" spans="1:15" ht="15.75" customHeight="1" thickBot="1" x14ac:dyDescent="0.25">
      <c r="A81" s="215"/>
      <c r="B81" s="217"/>
      <c r="C81" s="218"/>
      <c r="D81" s="219"/>
      <c r="E81" s="220"/>
      <c r="F81" s="220"/>
      <c r="G81" s="221"/>
      <c r="H81" s="221"/>
      <c r="I81" s="222"/>
      <c r="J81" s="223"/>
      <c r="K81" s="161"/>
    </row>
    <row r="82" spans="1:15" ht="21" customHeight="1" x14ac:dyDescent="0.2">
      <c r="A82" s="216"/>
      <c r="B82" s="102" t="s">
        <v>0</v>
      </c>
      <c r="C82" s="103" t="s">
        <v>33</v>
      </c>
      <c r="D82" s="102"/>
      <c r="E82" s="102" t="s">
        <v>34</v>
      </c>
      <c r="F82" s="102" t="s">
        <v>36</v>
      </c>
      <c r="G82" s="104" t="s">
        <v>4</v>
      </c>
      <c r="H82" s="104" t="s">
        <v>5</v>
      </c>
      <c r="I82" s="104" t="s">
        <v>6</v>
      </c>
      <c r="J82" s="106"/>
      <c r="K82" s="161"/>
    </row>
    <row r="83" spans="1:15" ht="15.75" customHeight="1" x14ac:dyDescent="0.2">
      <c r="A83" s="143" t="s">
        <v>16</v>
      </c>
      <c r="B83" s="205" t="s">
        <v>175</v>
      </c>
      <c r="C83" s="206" t="s">
        <v>17</v>
      </c>
      <c r="D83" s="207"/>
      <c r="E83" s="208">
        <v>2</v>
      </c>
      <c r="F83" s="208"/>
      <c r="G83" s="209">
        <v>1300</v>
      </c>
      <c r="H83" s="209">
        <f>G83*32.7/100</f>
        <v>425.10000000000008</v>
      </c>
      <c r="I83" s="210">
        <f>G83+H83</f>
        <v>1725.1000000000001</v>
      </c>
      <c r="J83" s="106" t="s">
        <v>22</v>
      </c>
      <c r="K83" s="161"/>
    </row>
    <row r="84" spans="1:15" ht="15.75" customHeight="1" x14ac:dyDescent="0.2">
      <c r="A84" s="143" t="s">
        <v>16</v>
      </c>
      <c r="B84" s="205" t="s">
        <v>176</v>
      </c>
      <c r="C84" s="206" t="s">
        <v>79</v>
      </c>
      <c r="D84" s="207"/>
      <c r="E84" s="208">
        <v>2</v>
      </c>
      <c r="F84" s="208"/>
      <c r="G84" s="209">
        <v>691.48</v>
      </c>
      <c r="H84" s="209">
        <f>G84*32.7/100</f>
        <v>226.11396000000005</v>
      </c>
      <c r="I84" s="210">
        <f>G84+H84</f>
        <v>917.59396000000004</v>
      </c>
      <c r="J84" s="106" t="s">
        <v>22</v>
      </c>
      <c r="K84" s="161"/>
    </row>
    <row r="85" spans="1:15" ht="15.75" customHeight="1" thickBot="1" x14ac:dyDescent="0.25">
      <c r="A85" s="144"/>
      <c r="B85" s="214" t="s">
        <v>106</v>
      </c>
      <c r="C85" s="211"/>
      <c r="D85" s="212"/>
      <c r="E85" s="211"/>
      <c r="F85" s="211"/>
      <c r="G85" s="213">
        <f>SUM(G83:G84)</f>
        <v>1991.48</v>
      </c>
      <c r="H85" s="213">
        <f t="shared" ref="H85:I85" si="26">SUM(H83:H84)</f>
        <v>651.21396000000016</v>
      </c>
      <c r="I85" s="213">
        <f t="shared" si="26"/>
        <v>2642.6939600000001</v>
      </c>
      <c r="J85" s="106" t="s">
        <v>22</v>
      </c>
      <c r="K85" s="161"/>
    </row>
    <row r="86" spans="1:15" ht="16.5" customHeight="1" x14ac:dyDescent="0.2">
      <c r="A86" s="177" t="s">
        <v>105</v>
      </c>
      <c r="B86" s="109"/>
      <c r="C86" s="93"/>
      <c r="D86" s="94"/>
      <c r="E86" s="93"/>
      <c r="F86" s="93"/>
      <c r="G86" s="110"/>
      <c r="H86" s="110"/>
      <c r="I86" s="110"/>
      <c r="J86" s="114"/>
      <c r="K86" s="161"/>
    </row>
    <row r="87" spans="1:15" s="13" customFormat="1" ht="20.25" customHeight="1" x14ac:dyDescent="0.2">
      <c r="A87" s="111"/>
      <c r="B87" s="28" t="s">
        <v>0</v>
      </c>
      <c r="C87" s="14" t="s">
        <v>1</v>
      </c>
      <c r="D87" s="14"/>
      <c r="E87" s="14"/>
      <c r="F87" s="14"/>
      <c r="G87" s="30" t="s">
        <v>4</v>
      </c>
      <c r="H87" s="30" t="s">
        <v>5</v>
      </c>
      <c r="I87" s="30" t="s">
        <v>6</v>
      </c>
      <c r="J87" s="115"/>
      <c r="K87" s="164"/>
      <c r="N87" s="72"/>
      <c r="O87" s="72"/>
    </row>
    <row r="88" spans="1:15" ht="17.25" customHeight="1" x14ac:dyDescent="0.2">
      <c r="A88" s="96" t="s">
        <v>14</v>
      </c>
      <c r="B88" s="19" t="s">
        <v>20</v>
      </c>
      <c r="C88" s="4" t="s">
        <v>24</v>
      </c>
      <c r="D88" s="7"/>
      <c r="E88" s="25"/>
      <c r="F88" s="5"/>
      <c r="G88" s="29">
        <v>1171.2</v>
      </c>
      <c r="H88" s="29">
        <f>G88*32.7/100</f>
        <v>382.98240000000004</v>
      </c>
      <c r="I88" s="29">
        <f>G88+H88</f>
        <v>1554.1824000000001</v>
      </c>
      <c r="J88" s="116" t="s">
        <v>22</v>
      </c>
      <c r="K88" s="162"/>
      <c r="M88" s="24"/>
    </row>
    <row r="89" spans="1:15" ht="17.25" customHeight="1" x14ac:dyDescent="0.2">
      <c r="A89" s="96" t="s">
        <v>14</v>
      </c>
      <c r="B89" s="19" t="s">
        <v>21</v>
      </c>
      <c r="C89" s="4">
        <v>1</v>
      </c>
      <c r="D89" s="7"/>
      <c r="E89" s="4"/>
      <c r="F89" s="5"/>
      <c r="G89" s="29">
        <v>384.48</v>
      </c>
      <c r="H89" s="29">
        <f>G89*32.7/100</f>
        <v>125.72496000000001</v>
      </c>
      <c r="I89" s="29">
        <f>G89+H89</f>
        <v>510.20496000000003</v>
      </c>
      <c r="J89" s="116" t="s">
        <v>22</v>
      </c>
      <c r="K89" s="162"/>
    </row>
    <row r="90" spans="1:15" ht="17.25" customHeight="1" x14ac:dyDescent="0.2">
      <c r="A90" s="96" t="s">
        <v>14</v>
      </c>
      <c r="B90" s="19" t="s">
        <v>129</v>
      </c>
      <c r="C90" s="4" t="s">
        <v>24</v>
      </c>
      <c r="D90" s="7"/>
      <c r="E90" s="4"/>
      <c r="F90" s="5"/>
      <c r="G90" s="29">
        <v>0</v>
      </c>
      <c r="H90" s="29">
        <f>G90*32.7/100</f>
        <v>0</v>
      </c>
      <c r="I90" s="29">
        <f>G90+H90</f>
        <v>0</v>
      </c>
      <c r="J90" s="116" t="s">
        <v>22</v>
      </c>
      <c r="K90" s="162"/>
    </row>
    <row r="91" spans="1:15" ht="12" customHeight="1" x14ac:dyDescent="0.2">
      <c r="A91" s="9" t="s">
        <v>14</v>
      </c>
      <c r="B91" s="28" t="s">
        <v>134</v>
      </c>
      <c r="C91" s="4"/>
      <c r="D91" s="187"/>
      <c r="E91" s="188"/>
      <c r="F91" s="189"/>
      <c r="G91" s="190"/>
      <c r="H91" s="190"/>
      <c r="I91" s="190"/>
      <c r="J91" s="116"/>
      <c r="K91" s="162"/>
    </row>
    <row r="92" spans="1:15" s="27" customFormat="1" ht="12" customHeight="1" thickBot="1" x14ac:dyDescent="0.25">
      <c r="A92" s="112"/>
      <c r="B92" s="107"/>
      <c r="C92" s="113"/>
      <c r="D92" s="192" t="s">
        <v>23</v>
      </c>
      <c r="E92" s="193"/>
      <c r="F92" s="194"/>
      <c r="G92" s="195">
        <f>SUM(G88:G91)</f>
        <v>1555.68</v>
      </c>
      <c r="H92" s="195">
        <f>SUM(H88:H89)+H90</f>
        <v>508.70736000000005</v>
      </c>
      <c r="I92" s="195">
        <f>SUM(I88:I91)</f>
        <v>2064.3873600000002</v>
      </c>
      <c r="J92" s="186"/>
      <c r="K92" s="163"/>
      <c r="N92" s="34"/>
      <c r="O92" s="34"/>
    </row>
    <row r="93" spans="1:15" s="27" customFormat="1" ht="15.75" customHeight="1" thickBot="1" x14ac:dyDescent="0.3">
      <c r="A93" s="178"/>
      <c r="B93" s="317" t="s">
        <v>75</v>
      </c>
      <c r="C93" s="317"/>
      <c r="D93" s="317"/>
      <c r="E93" s="317"/>
      <c r="F93" s="317"/>
      <c r="G93" s="248">
        <f>G77+G85+G92+G80</f>
        <v>47742.73</v>
      </c>
      <c r="H93" s="248">
        <f>H77+H85+H92+H80</f>
        <v>15611.872710000003</v>
      </c>
      <c r="I93" s="248">
        <f>I77+I85+I92+I80</f>
        <v>63354.602709999992</v>
      </c>
      <c r="J93" s="186"/>
      <c r="N93" s="34"/>
      <c r="O93" s="34"/>
    </row>
    <row r="94" spans="1:15" ht="2.25" customHeight="1" x14ac:dyDescent="0.2">
      <c r="G94" s="34"/>
      <c r="H94" s="34"/>
      <c r="I94" s="34"/>
    </row>
    <row r="95" spans="1:15" x14ac:dyDescent="0.2">
      <c r="C95" s="8"/>
      <c r="E95" s="307" t="s">
        <v>120</v>
      </c>
      <c r="F95" s="307"/>
      <c r="G95" s="303">
        <f>56306.3-G93</f>
        <v>8563.57</v>
      </c>
    </row>
    <row r="96" spans="1:15" x14ac:dyDescent="0.2">
      <c r="B96" s="268" t="s">
        <v>142</v>
      </c>
      <c r="C96" s="269"/>
      <c r="D96" s="269"/>
      <c r="F96" s="302" t="s">
        <v>181</v>
      </c>
      <c r="G96" s="300">
        <f>32643.62-G45</f>
        <v>5794.25</v>
      </c>
      <c r="H96" s="304" t="s">
        <v>178</v>
      </c>
      <c r="I96" s="305"/>
      <c r="J96" s="306"/>
    </row>
    <row r="97" spans="6:10" x14ac:dyDescent="0.2">
      <c r="F97" s="302" t="s">
        <v>181</v>
      </c>
      <c r="G97" s="301">
        <f>10887.87-G72</f>
        <v>316.60000000000036</v>
      </c>
      <c r="H97" s="304" t="s">
        <v>179</v>
      </c>
      <c r="I97" s="305"/>
      <c r="J97" s="306"/>
    </row>
    <row r="98" spans="6:10" x14ac:dyDescent="0.2">
      <c r="F98" s="302" t="s">
        <v>181</v>
      </c>
      <c r="G98" s="301">
        <f>G95-G96-G97</f>
        <v>2452.7199999999993</v>
      </c>
      <c r="H98" s="12" t="s">
        <v>180</v>
      </c>
      <c r="I98" s="11"/>
      <c r="J98" s="9"/>
    </row>
  </sheetData>
  <mergeCells count="8">
    <mergeCell ref="K5:K11"/>
    <mergeCell ref="E47:I47"/>
    <mergeCell ref="B93:F93"/>
    <mergeCell ref="H96:J96"/>
    <mergeCell ref="H97:J97"/>
    <mergeCell ref="E95:F95"/>
    <mergeCell ref="B1:B2"/>
    <mergeCell ref="C3:E3"/>
  </mergeCells>
  <pageMargins left="0.7" right="0.7" top="0.75" bottom="0.75" header="0.3" footer="0.3"/>
  <pageSetup paperSize="9" scale="5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workbookViewId="0">
      <selection activeCell="N23" sqref="N23"/>
    </sheetView>
  </sheetViews>
  <sheetFormatPr defaultRowHeight="11.25" x14ac:dyDescent="0.2"/>
  <cols>
    <col min="1" max="1" width="29" style="35" customWidth="1"/>
    <col min="2" max="2" width="7.7109375" style="36" customWidth="1"/>
    <col min="3" max="3" width="9.5703125" style="36" customWidth="1"/>
    <col min="4" max="4" width="9.85546875" style="35" customWidth="1"/>
    <col min="5" max="5" width="8.5703125" style="35" customWidth="1"/>
    <col min="6" max="6" width="12" style="35" customWidth="1"/>
    <col min="7" max="7" width="9.42578125" style="35" customWidth="1"/>
    <col min="8" max="8" width="8.5703125" style="35" customWidth="1"/>
    <col min="9" max="9" width="8.140625" style="35" customWidth="1"/>
    <col min="10" max="10" width="9.42578125" style="35" customWidth="1"/>
    <col min="11" max="11" width="8.42578125" style="35" customWidth="1"/>
    <col min="12" max="12" width="11.28515625" style="35" customWidth="1"/>
    <col min="13" max="13" width="7.140625" style="35" customWidth="1"/>
    <col min="14" max="14" width="14.85546875" style="35" customWidth="1"/>
    <col min="15" max="15" width="10" style="35" customWidth="1"/>
    <col min="16" max="16" width="10.7109375" style="35" customWidth="1"/>
    <col min="17" max="17" width="11.5703125" style="37" customWidth="1"/>
    <col min="18" max="18" width="11.140625" style="35" customWidth="1"/>
    <col min="19" max="19" width="9.85546875" style="35" customWidth="1"/>
    <col min="20" max="20" width="10.140625" style="35" customWidth="1"/>
    <col min="21" max="21" width="12.42578125" style="35" customWidth="1"/>
    <col min="22" max="22" width="9.140625" style="35"/>
    <col min="23" max="23" width="10.28515625" style="35" customWidth="1"/>
    <col min="24" max="25" width="7.140625" style="35" customWidth="1"/>
    <col min="26" max="26" width="20.5703125" style="38" customWidth="1"/>
    <col min="27" max="27" width="8.140625" style="35" customWidth="1"/>
    <col min="28" max="28" width="8.7109375" style="35" customWidth="1"/>
    <col min="29" max="29" width="9.42578125" style="35" bestFit="1" customWidth="1"/>
    <col min="30" max="16384" width="9.140625" style="35"/>
  </cols>
  <sheetData>
    <row r="1" spans="1:26" x14ac:dyDescent="0.2">
      <c r="A1" s="35" t="s">
        <v>123</v>
      </c>
    </row>
    <row r="2" spans="1:26" s="43" customFormat="1" ht="45" customHeight="1" x14ac:dyDescent="0.15">
      <c r="A2" s="39"/>
      <c r="B2" s="39" t="s">
        <v>93</v>
      </c>
      <c r="C2" s="39" t="s">
        <v>39</v>
      </c>
      <c r="D2" s="39" t="s">
        <v>40</v>
      </c>
      <c r="E2" s="39" t="s">
        <v>100</v>
      </c>
      <c r="F2" s="39" t="s">
        <v>159</v>
      </c>
      <c r="G2" s="39" t="s">
        <v>101</v>
      </c>
      <c r="H2" s="39" t="s">
        <v>41</v>
      </c>
      <c r="I2" s="39" t="s">
        <v>125</v>
      </c>
      <c r="J2" s="39" t="s">
        <v>42</v>
      </c>
      <c r="K2" s="39" t="s">
        <v>43</v>
      </c>
      <c r="L2" s="39" t="s">
        <v>9</v>
      </c>
      <c r="M2" s="40" t="s">
        <v>44</v>
      </c>
      <c r="N2" s="40"/>
      <c r="O2" s="277" t="s">
        <v>45</v>
      </c>
      <c r="P2" s="41" t="s">
        <v>46</v>
      </c>
      <c r="Q2" s="39" t="s">
        <v>47</v>
      </c>
      <c r="U2" s="42"/>
      <c r="V2" s="42"/>
      <c r="W2" s="42"/>
    </row>
    <row r="3" spans="1:26" ht="18" customHeight="1" x14ac:dyDescent="0.2">
      <c r="A3" s="44" t="s">
        <v>48</v>
      </c>
      <c r="B3" s="64">
        <v>9</v>
      </c>
      <c r="C3" s="64">
        <v>4</v>
      </c>
      <c r="D3" s="64">
        <v>4</v>
      </c>
      <c r="E3" s="45">
        <v>7</v>
      </c>
      <c r="F3" s="45">
        <v>12</v>
      </c>
      <c r="G3" s="45"/>
      <c r="H3" s="45">
        <v>2</v>
      </c>
      <c r="I3" s="45"/>
      <c r="J3" s="45"/>
      <c r="K3" s="45"/>
      <c r="L3" s="46">
        <f t="shared" ref="L3:L17" si="0">SUM(B3:K3)</f>
        <v>38</v>
      </c>
      <c r="M3" s="47">
        <f>L3*13.75</f>
        <v>522.5</v>
      </c>
      <c r="N3" s="48" t="str">
        <f t="shared" ref="N3:N8" si="1">A3</f>
        <v>BARAIOLO DINA SP TRAONA</v>
      </c>
      <c r="O3" s="46"/>
      <c r="P3" s="49">
        <v>700</v>
      </c>
      <c r="Q3" s="49">
        <f t="shared" ref="Q3:Q13" si="2">M3+O3+P3</f>
        <v>1222.5</v>
      </c>
      <c r="U3" s="50"/>
      <c r="V3" s="50"/>
      <c r="W3" s="50"/>
    </row>
    <row r="4" spans="1:26" ht="18" customHeight="1" x14ac:dyDescent="0.2">
      <c r="A4" s="44" t="s">
        <v>156</v>
      </c>
      <c r="B4" s="64">
        <v>11</v>
      </c>
      <c r="C4" s="64">
        <v>4</v>
      </c>
      <c r="D4" s="64">
        <v>4</v>
      </c>
      <c r="E4" s="45">
        <v>6</v>
      </c>
      <c r="F4" s="45">
        <v>10</v>
      </c>
      <c r="G4" s="45"/>
      <c r="H4" s="45">
        <v>2</v>
      </c>
      <c r="I4" s="45"/>
      <c r="J4" s="45"/>
      <c r="K4" s="45"/>
      <c r="L4" s="46">
        <f t="shared" si="0"/>
        <v>37</v>
      </c>
      <c r="M4" s="47">
        <f t="shared" ref="M4:M17" si="3">L4*13.75</f>
        <v>508.75</v>
      </c>
      <c r="N4" s="48" t="str">
        <f t="shared" si="1"/>
        <v xml:space="preserve">PENONE DARIA </v>
      </c>
      <c r="O4" s="46"/>
      <c r="P4" s="49">
        <v>700</v>
      </c>
      <c r="Q4" s="49">
        <f t="shared" si="2"/>
        <v>1208.75</v>
      </c>
      <c r="U4" s="50"/>
      <c r="V4" s="50"/>
      <c r="W4" s="50"/>
    </row>
    <row r="5" spans="1:26" ht="18" customHeight="1" x14ac:dyDescent="0.2">
      <c r="A5" s="51" t="s">
        <v>155</v>
      </c>
      <c r="B5" s="64">
        <v>11</v>
      </c>
      <c r="C5" s="64">
        <v>4</v>
      </c>
      <c r="D5" s="64">
        <v>4</v>
      </c>
      <c r="E5" s="45">
        <v>6</v>
      </c>
      <c r="F5" s="45"/>
      <c r="G5" s="45"/>
      <c r="H5" s="45">
        <v>2</v>
      </c>
      <c r="I5" s="45"/>
      <c r="J5" s="45"/>
      <c r="K5" s="45"/>
      <c r="L5" s="46">
        <f t="shared" si="0"/>
        <v>27</v>
      </c>
      <c r="M5" s="47">
        <f t="shared" si="3"/>
        <v>371.25</v>
      </c>
      <c r="N5" s="48" t="str">
        <f t="shared" si="1"/>
        <v xml:space="preserve">CARNA ORESTE </v>
      </c>
      <c r="O5" s="52">
        <v>300</v>
      </c>
      <c r="P5" s="49"/>
      <c r="Q5" s="49">
        <f t="shared" si="2"/>
        <v>671.25</v>
      </c>
      <c r="U5" s="50"/>
      <c r="V5" s="50"/>
      <c r="W5" s="50"/>
    </row>
    <row r="6" spans="1:26" ht="18" customHeight="1" x14ac:dyDescent="0.2">
      <c r="A6" s="44" t="s">
        <v>96</v>
      </c>
      <c r="B6" s="64">
        <v>6</v>
      </c>
      <c r="C6" s="64">
        <v>2</v>
      </c>
      <c r="D6" s="64">
        <v>2</v>
      </c>
      <c r="E6" s="45">
        <v>3</v>
      </c>
      <c r="F6" s="45"/>
      <c r="G6" s="45"/>
      <c r="H6" s="45">
        <v>2</v>
      </c>
      <c r="I6" s="45"/>
      <c r="J6" s="45"/>
      <c r="K6" s="45"/>
      <c r="L6" s="46">
        <f t="shared" si="0"/>
        <v>15</v>
      </c>
      <c r="M6" s="47">
        <f t="shared" si="3"/>
        <v>206.25</v>
      </c>
      <c r="N6" s="48" t="str">
        <f t="shared" si="1"/>
        <v>DELLA BAILA ANTONIA  p.t. 24/36</v>
      </c>
      <c r="O6" s="46"/>
      <c r="P6" s="49">
        <v>467</v>
      </c>
      <c r="Q6" s="49">
        <f t="shared" si="2"/>
        <v>673.25</v>
      </c>
      <c r="U6" s="50"/>
      <c r="V6" s="50"/>
      <c r="W6" s="50"/>
    </row>
    <row r="7" spans="1:26" ht="18" customHeight="1" x14ac:dyDescent="0.2">
      <c r="A7" s="51" t="s">
        <v>49</v>
      </c>
      <c r="B7" s="64">
        <v>9</v>
      </c>
      <c r="C7" s="64">
        <v>4</v>
      </c>
      <c r="D7" s="64">
        <v>4</v>
      </c>
      <c r="E7" s="45">
        <v>5</v>
      </c>
      <c r="F7" s="45">
        <v>10</v>
      </c>
      <c r="G7" s="45"/>
      <c r="H7" s="45">
        <v>2</v>
      </c>
      <c r="I7" s="45"/>
      <c r="J7" s="45"/>
      <c r="K7" s="45"/>
      <c r="L7" s="46">
        <f t="shared" si="0"/>
        <v>34</v>
      </c>
      <c r="M7" s="47">
        <f t="shared" si="3"/>
        <v>467.5</v>
      </c>
      <c r="N7" s="48" t="str">
        <f t="shared" si="1"/>
        <v>CODAZZI NANDA CHIARA SP MANTELLO</v>
      </c>
      <c r="O7" s="46"/>
      <c r="P7" s="49">
        <v>700</v>
      </c>
      <c r="Q7" s="49">
        <f t="shared" si="2"/>
        <v>1167.5</v>
      </c>
      <c r="U7" s="50"/>
      <c r="V7" s="50"/>
      <c r="W7" s="50"/>
    </row>
    <row r="8" spans="1:26" ht="18" customHeight="1" x14ac:dyDescent="0.2">
      <c r="A8" s="44" t="s">
        <v>92</v>
      </c>
      <c r="B8" s="64">
        <v>9</v>
      </c>
      <c r="C8" s="64">
        <v>4</v>
      </c>
      <c r="D8" s="64">
        <v>4</v>
      </c>
      <c r="E8" s="45">
        <v>7</v>
      </c>
      <c r="F8" s="45">
        <v>12</v>
      </c>
      <c r="G8" s="45"/>
      <c r="H8" s="45">
        <v>2</v>
      </c>
      <c r="I8" s="45"/>
      <c r="J8" s="45">
        <v>20</v>
      </c>
      <c r="K8" s="45"/>
      <c r="L8" s="46">
        <f t="shared" si="0"/>
        <v>58</v>
      </c>
      <c r="M8" s="47">
        <f t="shared" si="3"/>
        <v>797.5</v>
      </c>
      <c r="N8" s="48" t="str">
        <f t="shared" si="1"/>
        <v>SANDRINI CARMELO SP TRAONA</v>
      </c>
      <c r="O8" s="52"/>
      <c r="P8" s="49">
        <v>700</v>
      </c>
      <c r="Q8" s="49">
        <f t="shared" si="2"/>
        <v>1497.5</v>
      </c>
      <c r="U8" s="50"/>
      <c r="V8" s="50"/>
      <c r="W8" s="50"/>
    </row>
    <row r="9" spans="1:26" ht="18" customHeight="1" x14ac:dyDescent="0.2">
      <c r="A9" s="44" t="s">
        <v>121</v>
      </c>
      <c r="B9" s="64">
        <v>6</v>
      </c>
      <c r="C9" s="64">
        <v>2</v>
      </c>
      <c r="D9" s="64">
        <v>2</v>
      </c>
      <c r="E9" s="45">
        <v>3</v>
      </c>
      <c r="F9" s="45"/>
      <c r="G9" s="45"/>
      <c r="H9" s="45">
        <v>2</v>
      </c>
      <c r="I9" s="45"/>
      <c r="J9" s="45"/>
      <c r="K9" s="45"/>
      <c r="L9" s="46">
        <f t="shared" si="0"/>
        <v>15</v>
      </c>
      <c r="M9" s="47">
        <f t="shared" si="3"/>
        <v>206.25</v>
      </c>
      <c r="N9" s="48" t="s">
        <v>124</v>
      </c>
      <c r="O9" s="47">
        <v>400</v>
      </c>
      <c r="P9" s="49"/>
      <c r="Q9" s="49">
        <f t="shared" si="2"/>
        <v>606.25</v>
      </c>
      <c r="U9" s="50"/>
      <c r="V9" s="50"/>
      <c r="W9" s="50"/>
    </row>
    <row r="10" spans="1:26" ht="18" customHeight="1" x14ac:dyDescent="0.2">
      <c r="A10" s="44" t="s">
        <v>118</v>
      </c>
      <c r="B10" s="64">
        <v>7</v>
      </c>
      <c r="C10" s="64">
        <v>2</v>
      </c>
      <c r="D10" s="64">
        <v>2</v>
      </c>
      <c r="E10" s="45">
        <v>3</v>
      </c>
      <c r="F10" s="45"/>
      <c r="G10" s="45"/>
      <c r="H10" s="45">
        <v>2</v>
      </c>
      <c r="I10" s="45"/>
      <c r="J10" s="45"/>
      <c r="K10" s="45"/>
      <c r="L10" s="46">
        <f t="shared" si="0"/>
        <v>16</v>
      </c>
      <c r="M10" s="47">
        <f t="shared" si="3"/>
        <v>220</v>
      </c>
      <c r="N10" s="48" t="str">
        <f>A10</f>
        <v>CIOCCHINI CLAUDIA SI TRAONA 28/36</v>
      </c>
      <c r="O10" s="46"/>
      <c r="P10" s="49">
        <v>700</v>
      </c>
      <c r="Q10" s="49">
        <f t="shared" si="2"/>
        <v>920</v>
      </c>
      <c r="U10" s="50"/>
      <c r="V10" s="50"/>
      <c r="W10" s="50"/>
    </row>
    <row r="11" spans="1:26" ht="18" customHeight="1" x14ac:dyDescent="0.2">
      <c r="A11" s="44" t="s">
        <v>59</v>
      </c>
      <c r="B11" s="64">
        <v>9</v>
      </c>
      <c r="C11" s="64">
        <v>4</v>
      </c>
      <c r="D11" s="64">
        <v>4</v>
      </c>
      <c r="E11" s="45">
        <v>5</v>
      </c>
      <c r="F11" s="45">
        <v>2</v>
      </c>
      <c r="G11" s="45">
        <v>5</v>
      </c>
      <c r="H11" s="45">
        <v>2</v>
      </c>
      <c r="I11" s="45"/>
      <c r="J11" s="45"/>
      <c r="K11" s="45"/>
      <c r="L11" s="46">
        <f t="shared" si="0"/>
        <v>31</v>
      </c>
      <c r="M11" s="47">
        <f t="shared" si="3"/>
        <v>426.25</v>
      </c>
      <c r="N11" s="48" t="str">
        <f>A11</f>
        <v>GAGGINI GABRIELLA SSIG TRAONA</v>
      </c>
      <c r="O11" s="46"/>
      <c r="P11" s="49">
        <v>700</v>
      </c>
      <c r="Q11" s="49">
        <f t="shared" si="2"/>
        <v>1126.25</v>
      </c>
      <c r="U11" s="50"/>
      <c r="V11" s="50"/>
      <c r="W11" s="50"/>
    </row>
    <row r="12" spans="1:26" ht="18" customHeight="1" x14ac:dyDescent="0.2">
      <c r="A12" s="44" t="s">
        <v>50</v>
      </c>
      <c r="B12" s="64">
        <v>9</v>
      </c>
      <c r="C12" s="64">
        <v>4</v>
      </c>
      <c r="D12" s="64">
        <v>4</v>
      </c>
      <c r="E12" s="45">
        <v>5</v>
      </c>
      <c r="F12" s="45">
        <v>2</v>
      </c>
      <c r="G12" s="45">
        <v>5</v>
      </c>
      <c r="H12" s="45">
        <v>2</v>
      </c>
      <c r="I12" s="45"/>
      <c r="J12" s="45"/>
      <c r="K12" s="45"/>
      <c r="L12" s="46">
        <f t="shared" si="0"/>
        <v>31</v>
      </c>
      <c r="M12" s="47">
        <f t="shared" si="3"/>
        <v>426.25</v>
      </c>
      <c r="N12" s="48" t="str">
        <f>A12</f>
        <v>QUAINI MILVA SSIG TRAONA</v>
      </c>
      <c r="O12" s="46"/>
      <c r="P12" s="49">
        <v>700</v>
      </c>
      <c r="Q12" s="49">
        <f t="shared" si="2"/>
        <v>1126.25</v>
      </c>
      <c r="U12" s="50"/>
      <c r="V12" s="50"/>
      <c r="W12" s="50"/>
      <c r="Z12" s="35"/>
    </row>
    <row r="13" spans="1:26" ht="18" customHeight="1" x14ac:dyDescent="0.2">
      <c r="A13" s="44" t="s">
        <v>51</v>
      </c>
      <c r="B13" s="64">
        <v>15</v>
      </c>
      <c r="C13" s="64">
        <v>4</v>
      </c>
      <c r="D13" s="64">
        <v>4</v>
      </c>
      <c r="E13" s="45">
        <v>5</v>
      </c>
      <c r="F13" s="45"/>
      <c r="G13" s="45">
        <v>5</v>
      </c>
      <c r="H13" s="45">
        <v>2</v>
      </c>
      <c r="I13" s="45"/>
      <c r="J13" s="45"/>
      <c r="K13" s="45"/>
      <c r="L13" s="46">
        <f t="shared" si="0"/>
        <v>35</v>
      </c>
      <c r="M13" s="47">
        <f t="shared" si="3"/>
        <v>481.25</v>
      </c>
      <c r="N13" s="48" t="str">
        <f>A13</f>
        <v>SALVETTI ELEONORA SSIG TRAONA</v>
      </c>
      <c r="O13" s="46"/>
      <c r="P13" s="49">
        <v>700</v>
      </c>
      <c r="Q13" s="49">
        <f t="shared" si="2"/>
        <v>1181.25</v>
      </c>
      <c r="U13" s="50"/>
      <c r="V13" s="50"/>
      <c r="W13" s="50"/>
      <c r="Z13" s="35"/>
    </row>
    <row r="14" spans="1:26" ht="16.5" customHeight="1" x14ac:dyDescent="0.2">
      <c r="A14" s="44" t="s">
        <v>132</v>
      </c>
      <c r="B14" s="64">
        <v>9</v>
      </c>
      <c r="C14" s="64">
        <v>4</v>
      </c>
      <c r="D14" s="64">
        <v>4</v>
      </c>
      <c r="E14" s="45">
        <v>5</v>
      </c>
      <c r="F14" s="45"/>
      <c r="G14" s="45"/>
      <c r="H14" s="45">
        <v>2</v>
      </c>
      <c r="I14" s="45">
        <v>20</v>
      </c>
      <c r="J14" s="45"/>
      <c r="K14" s="45"/>
      <c r="L14" s="46">
        <f t="shared" si="0"/>
        <v>44</v>
      </c>
      <c r="M14" s="47">
        <f t="shared" si="3"/>
        <v>605</v>
      </c>
      <c r="N14" s="48"/>
      <c r="O14" s="47"/>
      <c r="P14" s="49"/>
      <c r="Q14" s="49"/>
      <c r="U14" s="50"/>
      <c r="V14" s="50"/>
      <c r="W14" s="50"/>
      <c r="Z14" s="35"/>
    </row>
    <row r="15" spans="1:26" ht="16.5" customHeight="1" x14ac:dyDescent="0.2">
      <c r="A15" s="44" t="s">
        <v>157</v>
      </c>
      <c r="B15" s="64">
        <v>11</v>
      </c>
      <c r="C15" s="64">
        <v>4</v>
      </c>
      <c r="D15" s="64">
        <v>4</v>
      </c>
      <c r="E15" s="45">
        <v>7</v>
      </c>
      <c r="F15" s="45">
        <v>10</v>
      </c>
      <c r="G15" s="45"/>
      <c r="H15" s="45">
        <v>2</v>
      </c>
      <c r="I15" s="45"/>
      <c r="J15" s="45"/>
      <c r="K15" s="45"/>
      <c r="L15" s="46">
        <f t="shared" si="0"/>
        <v>38</v>
      </c>
      <c r="M15" s="47">
        <f t="shared" si="3"/>
        <v>522.5</v>
      </c>
      <c r="N15" s="48"/>
      <c r="O15" s="52"/>
      <c r="P15" s="49"/>
      <c r="Q15" s="49"/>
      <c r="U15" s="50"/>
      <c r="V15" s="50"/>
      <c r="W15" s="50"/>
      <c r="Z15" s="35"/>
    </row>
    <row r="16" spans="1:26" ht="16.5" customHeight="1" x14ac:dyDescent="0.2">
      <c r="A16" s="44" t="s">
        <v>158</v>
      </c>
      <c r="B16" s="64">
        <v>11</v>
      </c>
      <c r="C16" s="64">
        <v>4</v>
      </c>
      <c r="D16" s="64">
        <v>4</v>
      </c>
      <c r="E16" s="45">
        <v>5</v>
      </c>
      <c r="F16" s="45">
        <v>5</v>
      </c>
      <c r="G16" s="45"/>
      <c r="H16" s="45">
        <v>2</v>
      </c>
      <c r="I16" s="45">
        <v>12</v>
      </c>
      <c r="J16" s="45"/>
      <c r="K16" s="45"/>
      <c r="L16" s="46">
        <f t="shared" si="0"/>
        <v>43</v>
      </c>
      <c r="M16" s="47">
        <f t="shared" si="3"/>
        <v>591.25</v>
      </c>
      <c r="N16" s="48"/>
      <c r="O16" s="52"/>
      <c r="P16" s="49"/>
      <c r="Q16" s="49"/>
      <c r="U16" s="50"/>
      <c r="V16" s="50"/>
      <c r="W16" s="50"/>
      <c r="Z16" s="35"/>
    </row>
    <row r="17" spans="1:26" ht="14.25" customHeight="1" x14ac:dyDescent="0.2">
      <c r="A17" s="44"/>
      <c r="B17" s="64"/>
      <c r="C17" s="64"/>
      <c r="D17" s="64"/>
      <c r="E17" s="45"/>
      <c r="F17" s="45"/>
      <c r="G17" s="45"/>
      <c r="H17" s="45"/>
      <c r="I17" s="45"/>
      <c r="J17" s="45"/>
      <c r="K17" s="45"/>
      <c r="L17" s="46">
        <f t="shared" si="0"/>
        <v>0</v>
      </c>
      <c r="M17" s="47">
        <f t="shared" si="3"/>
        <v>0</v>
      </c>
      <c r="N17" s="48"/>
      <c r="O17" s="52"/>
      <c r="P17" s="49"/>
      <c r="Q17" s="49"/>
      <c r="U17" s="50"/>
      <c r="V17" s="50"/>
      <c r="W17" s="50"/>
      <c r="Z17" s="35"/>
    </row>
    <row r="18" spans="1:26" ht="13.5" customHeight="1" x14ac:dyDescent="0.2">
      <c r="A18" s="44" t="s">
        <v>133</v>
      </c>
      <c r="B18" s="64"/>
      <c r="C18" s="64"/>
      <c r="D18" s="64"/>
      <c r="E18" s="45"/>
      <c r="F18" s="45"/>
      <c r="G18" s="45"/>
      <c r="H18" s="45"/>
      <c r="I18" s="45"/>
      <c r="J18" s="45"/>
      <c r="K18" s="45"/>
      <c r="L18" s="46"/>
      <c r="M18" s="276">
        <v>700</v>
      </c>
      <c r="N18" s="48"/>
      <c r="O18" s="52"/>
      <c r="P18" s="49"/>
      <c r="Q18" s="49"/>
      <c r="U18" s="50"/>
      <c r="V18" s="50"/>
      <c r="W18" s="50"/>
      <c r="Z18" s="35"/>
    </row>
    <row r="19" spans="1:26" ht="13.5" customHeight="1" x14ac:dyDescent="0.2">
      <c r="A19" s="53" t="s">
        <v>9</v>
      </c>
      <c r="B19" s="45">
        <f t="shared" ref="B19:F19" si="4">SUM(B3:B17)</f>
        <v>132</v>
      </c>
      <c r="C19" s="45">
        <f t="shared" si="4"/>
        <v>50</v>
      </c>
      <c r="D19" s="45">
        <f t="shared" si="4"/>
        <v>50</v>
      </c>
      <c r="E19" s="45">
        <f t="shared" si="4"/>
        <v>72</v>
      </c>
      <c r="F19" s="45">
        <f t="shared" si="4"/>
        <v>63</v>
      </c>
      <c r="G19" s="45">
        <f t="shared" ref="G19:L19" si="5">SUM(G3:G17)</f>
        <v>15</v>
      </c>
      <c r="H19" s="45">
        <f t="shared" si="5"/>
        <v>28</v>
      </c>
      <c r="I19" s="45">
        <f t="shared" si="5"/>
        <v>32</v>
      </c>
      <c r="J19" s="45">
        <f t="shared" si="5"/>
        <v>20</v>
      </c>
      <c r="K19" s="45">
        <f t="shared" si="5"/>
        <v>0</v>
      </c>
      <c r="L19" s="45">
        <f t="shared" si="5"/>
        <v>462</v>
      </c>
      <c r="M19" s="47">
        <f>SUM(M3:M18)</f>
        <v>7052.5</v>
      </c>
      <c r="N19" s="55" t="s">
        <v>52</v>
      </c>
      <c r="O19" s="52">
        <f>SUM(O3:O15)</f>
        <v>700</v>
      </c>
      <c r="P19" s="56">
        <f>SUM(P3:P13)</f>
        <v>6067</v>
      </c>
      <c r="Q19" s="56">
        <f>SUM(Q3:Q13)</f>
        <v>11400.75</v>
      </c>
      <c r="U19" s="50"/>
      <c r="V19" s="50"/>
      <c r="W19" s="50"/>
      <c r="Z19" s="35"/>
    </row>
    <row r="20" spans="1:26" ht="19.5" customHeight="1" x14ac:dyDescent="0.2">
      <c r="K20" s="35" t="s">
        <v>102</v>
      </c>
      <c r="M20" s="47">
        <f>M19</f>
        <v>7052.5</v>
      </c>
      <c r="N20" s="37"/>
      <c r="Q20" s="35"/>
    </row>
    <row r="22" spans="1:26" s="57" customFormat="1" ht="45" x14ac:dyDescent="0.15">
      <c r="B22" s="58" t="s">
        <v>130</v>
      </c>
      <c r="C22" s="59" t="s">
        <v>38</v>
      </c>
      <c r="D22" s="59" t="s">
        <v>53</v>
      </c>
      <c r="E22" s="58" t="s">
        <v>60</v>
      </c>
      <c r="F22" s="58" t="s">
        <v>163</v>
      </c>
      <c r="G22" s="58" t="s">
        <v>61</v>
      </c>
      <c r="H22" s="58" t="s">
        <v>162</v>
      </c>
      <c r="I22" s="58" t="s">
        <v>54</v>
      </c>
      <c r="J22" s="10" t="s">
        <v>9</v>
      </c>
      <c r="K22" s="10" t="s">
        <v>55</v>
      </c>
      <c r="L22" s="60" t="s">
        <v>56</v>
      </c>
      <c r="M22" s="240" t="s">
        <v>57</v>
      </c>
      <c r="N22" s="61" t="s">
        <v>46</v>
      </c>
      <c r="O22" s="10" t="s">
        <v>47</v>
      </c>
    </row>
    <row r="23" spans="1:26" ht="15" customHeight="1" x14ac:dyDescent="0.2">
      <c r="A23" s="46" t="s">
        <v>58</v>
      </c>
      <c r="B23" s="54">
        <v>35</v>
      </c>
      <c r="C23" s="54">
        <v>7</v>
      </c>
      <c r="D23" s="46"/>
      <c r="E23" s="46">
        <v>3</v>
      </c>
      <c r="F23" s="46">
        <v>5</v>
      </c>
      <c r="G23" s="46">
        <v>5</v>
      </c>
      <c r="H23" s="46"/>
      <c r="I23" s="46"/>
      <c r="J23" s="46">
        <f t="shared" ref="J23:J28" si="6">SUM(B23:I23)</f>
        <v>55</v>
      </c>
      <c r="K23" s="47">
        <f>J23*15.95</f>
        <v>877.25</v>
      </c>
      <c r="L23" s="49"/>
      <c r="M23" s="47"/>
      <c r="N23" s="49">
        <v>1300</v>
      </c>
      <c r="O23" s="49">
        <v>1300</v>
      </c>
    </row>
    <row r="24" spans="1:26" ht="17.25" x14ac:dyDescent="0.2">
      <c r="A24" s="46" t="s">
        <v>98</v>
      </c>
      <c r="B24" s="54">
        <v>35</v>
      </c>
      <c r="C24" s="54">
        <v>7</v>
      </c>
      <c r="D24" s="46"/>
      <c r="E24" s="46">
        <v>3</v>
      </c>
      <c r="F24" s="46">
        <v>10</v>
      </c>
      <c r="G24" s="46"/>
      <c r="H24" s="46"/>
      <c r="I24" s="46"/>
      <c r="J24" s="46">
        <f t="shared" si="6"/>
        <v>55</v>
      </c>
      <c r="K24" s="47">
        <f t="shared" ref="K24:K27" si="7">J24*15.95</f>
        <v>877.25</v>
      </c>
      <c r="L24" s="48" t="s">
        <v>98</v>
      </c>
      <c r="M24" s="265">
        <v>1300</v>
      </c>
      <c r="N24" s="49"/>
      <c r="O24" s="49">
        <f t="shared" ref="O24:O27" si="8">M24+N24</f>
        <v>1300</v>
      </c>
    </row>
    <row r="25" spans="1:26" ht="17.25" x14ac:dyDescent="0.2">
      <c r="A25" s="46" t="s">
        <v>78</v>
      </c>
      <c r="B25" s="54">
        <v>35</v>
      </c>
      <c r="C25" s="54">
        <v>7</v>
      </c>
      <c r="D25" s="46">
        <v>5</v>
      </c>
      <c r="E25" s="46">
        <v>3</v>
      </c>
      <c r="F25" s="46">
        <v>5</v>
      </c>
      <c r="G25" s="46"/>
      <c r="H25" s="46"/>
      <c r="I25" s="46"/>
      <c r="J25" s="46">
        <f t="shared" si="6"/>
        <v>55</v>
      </c>
      <c r="K25" s="47">
        <f t="shared" si="7"/>
        <v>877.25</v>
      </c>
      <c r="L25" s="48" t="s">
        <v>78</v>
      </c>
      <c r="M25" s="265">
        <v>1300</v>
      </c>
      <c r="N25" s="49"/>
      <c r="O25" s="49">
        <f t="shared" si="8"/>
        <v>1300</v>
      </c>
    </row>
    <row r="26" spans="1:26" ht="12.75" customHeight="1" x14ac:dyDescent="0.2">
      <c r="A26" s="46" t="s">
        <v>122</v>
      </c>
      <c r="B26" s="54"/>
      <c r="C26" s="54"/>
      <c r="D26" s="46"/>
      <c r="E26" s="46"/>
      <c r="F26" s="46"/>
      <c r="G26" s="46">
        <v>10</v>
      </c>
      <c r="H26" s="46">
        <v>20</v>
      </c>
      <c r="I26" s="46"/>
      <c r="J26" s="46">
        <f t="shared" si="6"/>
        <v>30</v>
      </c>
      <c r="K26" s="47">
        <f t="shared" si="7"/>
        <v>478.5</v>
      </c>
      <c r="L26" s="62"/>
      <c r="M26" s="49"/>
      <c r="N26" s="49"/>
      <c r="O26" s="49">
        <f t="shared" si="8"/>
        <v>0</v>
      </c>
    </row>
    <row r="27" spans="1:26" x14ac:dyDescent="0.2">
      <c r="A27" s="46"/>
      <c r="B27" s="54"/>
      <c r="C27" s="54"/>
      <c r="D27" s="46"/>
      <c r="E27" s="46"/>
      <c r="F27" s="46"/>
      <c r="G27" s="46"/>
      <c r="H27" s="46"/>
      <c r="I27" s="46">
        <v>4</v>
      </c>
      <c r="J27" s="46">
        <f t="shared" si="6"/>
        <v>4</v>
      </c>
      <c r="K27" s="47">
        <f t="shared" si="7"/>
        <v>63.8</v>
      </c>
      <c r="L27" s="62"/>
      <c r="M27" s="49"/>
      <c r="N27" s="49"/>
      <c r="O27" s="49">
        <f t="shared" si="8"/>
        <v>0</v>
      </c>
    </row>
    <row r="28" spans="1:26" x14ac:dyDescent="0.2">
      <c r="A28" s="44" t="s">
        <v>133</v>
      </c>
      <c r="B28" s="54"/>
      <c r="C28" s="54"/>
      <c r="D28" s="46"/>
      <c r="E28" s="46"/>
      <c r="F28" s="46"/>
      <c r="G28" s="46"/>
      <c r="H28" s="46"/>
      <c r="I28" s="46"/>
      <c r="J28" s="46">
        <f t="shared" si="6"/>
        <v>0</v>
      </c>
      <c r="K28" s="47">
        <v>608.52</v>
      </c>
      <c r="L28" s="62"/>
      <c r="M28" s="49"/>
      <c r="N28" s="49"/>
      <c r="O28" s="49"/>
    </row>
    <row r="29" spans="1:26" x14ac:dyDescent="0.2">
      <c r="B29" s="54">
        <f>SUM(B23:B27)</f>
        <v>105</v>
      </c>
      <c r="C29" s="54">
        <f t="shared" ref="C29:E29" si="9">SUM(C23:C27)</f>
        <v>21</v>
      </c>
      <c r="D29" s="54">
        <f t="shared" si="9"/>
        <v>5</v>
      </c>
      <c r="E29" s="54">
        <f t="shared" si="9"/>
        <v>9</v>
      </c>
      <c r="F29" s="54">
        <f>SUM(F23:F27)</f>
        <v>20</v>
      </c>
      <c r="G29" s="54">
        <f>SUM(G23:G27)</f>
        <v>15</v>
      </c>
      <c r="H29" s="54">
        <f>SUM(H23:H27)</f>
        <v>20</v>
      </c>
      <c r="I29" s="54">
        <f>SUM(I23:I27)</f>
        <v>4</v>
      </c>
      <c r="J29" s="54">
        <f>SUM(J23:J27)</f>
        <v>199</v>
      </c>
      <c r="K29" s="47">
        <f>SUM(K23:K28)</f>
        <v>3782.57</v>
      </c>
      <c r="L29" s="62">
        <f>SUM(L23:L27)</f>
        <v>0</v>
      </c>
      <c r="M29" s="265">
        <f>SUM(M23:M27)</f>
        <v>2600</v>
      </c>
      <c r="N29" s="49">
        <f t="shared" ref="N29:O29" si="10">SUM(N23:N27)</f>
        <v>1300</v>
      </c>
      <c r="O29" s="49">
        <f t="shared" si="10"/>
        <v>3900</v>
      </c>
    </row>
    <row r="30" spans="1:26" x14ac:dyDescent="0.2">
      <c r="O30" s="37"/>
      <c r="Q30" s="35"/>
    </row>
    <row r="31" spans="1:26" x14ac:dyDescent="0.2">
      <c r="K31" s="35" t="s">
        <v>10</v>
      </c>
      <c r="N31" s="239">
        <f>M20+K29</f>
        <v>10835.07</v>
      </c>
      <c r="O31" s="37"/>
      <c r="P31" s="158">
        <f>O19+M29</f>
        <v>3300</v>
      </c>
      <c r="Q31" s="35"/>
    </row>
    <row r="32" spans="1:26" x14ac:dyDescent="0.2">
      <c r="K32" s="35" t="s">
        <v>112</v>
      </c>
      <c r="N32" s="239">
        <v>10839.04</v>
      </c>
      <c r="O32" s="37"/>
      <c r="P32" s="168"/>
      <c r="Q32" s="35"/>
    </row>
    <row r="33" spans="14:17" x14ac:dyDescent="0.2">
      <c r="N33" s="63">
        <f>N32-N31</f>
        <v>3.9700000000011642</v>
      </c>
      <c r="O33" s="35" t="s">
        <v>95</v>
      </c>
      <c r="P33" s="63"/>
      <c r="Q33" s="35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8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proposta FIS</vt:lpstr>
      <vt:lpstr>ata</vt:lpstr>
      <vt:lpstr>Foglio2</vt:lpstr>
      <vt:lpstr>'proposta FIS'!Area_stampa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2014-04-03T10:10:18Z</cp:lastPrinted>
  <dcterms:created xsi:type="dcterms:W3CDTF">2006-09-25T09:17:32Z</dcterms:created>
  <dcterms:modified xsi:type="dcterms:W3CDTF">2025-07-08T08:19:52Z</dcterms:modified>
</cp:coreProperties>
</file>