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SPARENZA\VARIE\"/>
    </mc:Choice>
  </mc:AlternateContent>
  <bookViews>
    <workbookView xWindow="0" yWindow="0" windowWidth="28800" windowHeight="1231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0" i="1" l="1"/>
  <c r="F49" i="1"/>
  <c r="G49" i="1" s="1"/>
  <c r="F48" i="1"/>
  <c r="G48" i="1" s="1"/>
  <c r="I47" i="1"/>
  <c r="H47" i="1"/>
  <c r="G47" i="1"/>
  <c r="O47" i="1" s="1"/>
  <c r="F47" i="1"/>
  <c r="P43" i="1"/>
  <c r="L43" i="1"/>
  <c r="G42" i="1"/>
  <c r="Q42" i="1" s="1"/>
  <c r="F42" i="1"/>
  <c r="F41" i="1"/>
  <c r="G41" i="1" s="1"/>
  <c r="F39" i="1"/>
  <c r="G39" i="1" s="1"/>
  <c r="F37" i="1"/>
  <c r="G37" i="1" s="1"/>
  <c r="F36" i="1"/>
  <c r="G36" i="1" s="1"/>
  <c r="F34" i="1"/>
  <c r="G34" i="1" s="1"/>
  <c r="G33" i="1"/>
  <c r="Q33" i="1" s="1"/>
  <c r="F33" i="1"/>
  <c r="F31" i="1"/>
  <c r="G31" i="1" s="1"/>
  <c r="F29" i="1"/>
  <c r="G29" i="1" s="1"/>
  <c r="F28" i="1"/>
  <c r="G28" i="1" s="1"/>
  <c r="F26" i="1"/>
  <c r="G26" i="1" s="1"/>
  <c r="F25" i="1"/>
  <c r="G25" i="1" s="1"/>
  <c r="F23" i="1"/>
  <c r="G23" i="1" s="1"/>
  <c r="I22" i="1"/>
  <c r="H22" i="1"/>
  <c r="J22" i="1" s="1"/>
  <c r="G22" i="1"/>
  <c r="Q22" i="1" s="1"/>
  <c r="F22" i="1"/>
  <c r="F20" i="1"/>
  <c r="G20" i="1" s="1"/>
  <c r="F19" i="1"/>
  <c r="G19" i="1" s="1"/>
  <c r="F17" i="1"/>
  <c r="G17" i="1" s="1"/>
  <c r="F16" i="1"/>
  <c r="G16" i="1" s="1"/>
  <c r="G14" i="1"/>
  <c r="Q14" i="1" s="1"/>
  <c r="F14" i="1"/>
  <c r="F13" i="1"/>
  <c r="G13" i="1" s="1"/>
  <c r="H12" i="1"/>
  <c r="G12" i="1"/>
  <c r="O12" i="1" s="1"/>
  <c r="F12" i="1"/>
  <c r="F10" i="1"/>
  <c r="G10" i="1" s="1"/>
  <c r="F9" i="1"/>
  <c r="G9" i="1" s="1"/>
  <c r="F8" i="1"/>
  <c r="G8" i="1" s="1"/>
  <c r="F6" i="1"/>
  <c r="G6" i="1" s="1"/>
  <c r="F5" i="1"/>
  <c r="G5" i="1" s="1"/>
  <c r="F4" i="1"/>
  <c r="G4" i="1" s="1"/>
  <c r="H8" i="1" l="1"/>
  <c r="Q8" i="1"/>
  <c r="O8" i="1"/>
  <c r="I8" i="1"/>
  <c r="Q26" i="1"/>
  <c r="O26" i="1"/>
  <c r="I26" i="1"/>
  <c r="H26" i="1"/>
  <c r="J26" i="1" s="1"/>
  <c r="K26" i="1" s="1"/>
  <c r="I9" i="1"/>
  <c r="H9" i="1"/>
  <c r="Q9" i="1"/>
  <c r="O9" i="1"/>
  <c r="Q25" i="1"/>
  <c r="O25" i="1"/>
  <c r="I25" i="1"/>
  <c r="H25" i="1"/>
  <c r="K13" i="1"/>
  <c r="H13" i="1"/>
  <c r="J13" i="1" s="1"/>
  <c r="I13" i="1"/>
  <c r="O13" i="1"/>
  <c r="Q13" i="1"/>
  <c r="O49" i="1"/>
  <c r="I49" i="1"/>
  <c r="H49" i="1"/>
  <c r="J49" i="1" s="1"/>
  <c r="K49" i="1" s="1"/>
  <c r="Q49" i="1"/>
  <c r="I17" i="1"/>
  <c r="H17" i="1"/>
  <c r="J17" i="1" s="1"/>
  <c r="K17" i="1" s="1"/>
  <c r="Q17" i="1"/>
  <c r="O17" i="1"/>
  <c r="H19" i="1"/>
  <c r="J19" i="1" s="1"/>
  <c r="K19" i="1" s="1"/>
  <c r="I19" i="1"/>
  <c r="Q19" i="1"/>
  <c r="O19" i="1"/>
  <c r="I41" i="1"/>
  <c r="H41" i="1"/>
  <c r="O41" i="1"/>
  <c r="Q41" i="1"/>
  <c r="O50" i="1"/>
  <c r="Q31" i="1"/>
  <c r="O31" i="1"/>
  <c r="I31" i="1"/>
  <c r="H31" i="1"/>
  <c r="O16" i="1"/>
  <c r="I16" i="1"/>
  <c r="H16" i="1"/>
  <c r="J16" i="1" s="1"/>
  <c r="K16" i="1" s="1"/>
  <c r="Q16" i="1"/>
  <c r="I34" i="1"/>
  <c r="H34" i="1"/>
  <c r="Q34" i="1"/>
  <c r="O34" i="1"/>
  <c r="O36" i="1"/>
  <c r="I36" i="1"/>
  <c r="H36" i="1"/>
  <c r="J36" i="1" s="1"/>
  <c r="K36" i="1" s="1"/>
  <c r="Q36" i="1"/>
  <c r="O37" i="1"/>
  <c r="Q37" i="1"/>
  <c r="I37" i="1"/>
  <c r="H37" i="1"/>
  <c r="J37" i="1" s="1"/>
  <c r="K37" i="1" s="1"/>
  <c r="Q20" i="1"/>
  <c r="O20" i="1"/>
  <c r="I20" i="1"/>
  <c r="H20" i="1"/>
  <c r="J20" i="1" s="1"/>
  <c r="K20" i="1" s="1"/>
  <c r="Q39" i="1"/>
  <c r="O39" i="1"/>
  <c r="I39" i="1"/>
  <c r="H39" i="1"/>
  <c r="J39" i="1" s="1"/>
  <c r="K39" i="1" s="1"/>
  <c r="I4" i="1"/>
  <c r="H4" i="1"/>
  <c r="G43" i="1"/>
  <c r="Q4" i="1"/>
  <c r="O4" i="1"/>
  <c r="Q5" i="1"/>
  <c r="O5" i="1"/>
  <c r="I5" i="1"/>
  <c r="H5" i="1"/>
  <c r="J5" i="1" s="1"/>
  <c r="K5" i="1" s="1"/>
  <c r="O6" i="1"/>
  <c r="H6" i="1"/>
  <c r="I6" i="1"/>
  <c r="Q6" i="1"/>
  <c r="I23" i="1"/>
  <c r="H23" i="1"/>
  <c r="O23" i="1"/>
  <c r="Q23" i="1"/>
  <c r="O10" i="1"/>
  <c r="Q10" i="1"/>
  <c r="I10" i="1"/>
  <c r="H10" i="1"/>
  <c r="J10" i="1" s="1"/>
  <c r="K10" i="1" s="1"/>
  <c r="H28" i="1"/>
  <c r="Q28" i="1"/>
  <c r="O28" i="1"/>
  <c r="I28" i="1"/>
  <c r="H29" i="1"/>
  <c r="J29" i="1" s="1"/>
  <c r="K29" i="1" s="1"/>
  <c r="I29" i="1"/>
  <c r="Q29" i="1"/>
  <c r="O29" i="1"/>
  <c r="I48" i="1"/>
  <c r="I50" i="1" s="1"/>
  <c r="H48" i="1"/>
  <c r="J48" i="1" s="1"/>
  <c r="Q48" i="1"/>
  <c r="O48" i="1"/>
  <c r="K48" i="1"/>
  <c r="J47" i="1"/>
  <c r="J50" i="1" s="1"/>
  <c r="F50" i="1"/>
  <c r="G50" i="1"/>
  <c r="I12" i="1"/>
  <c r="J12" i="1" s="1"/>
  <c r="K12" i="1" s="1"/>
  <c r="I33" i="1"/>
  <c r="K22" i="1"/>
  <c r="F43" i="1"/>
  <c r="H33" i="1"/>
  <c r="H14" i="1"/>
  <c r="J14" i="1" s="1"/>
  <c r="K14" i="1" s="1"/>
  <c r="O22" i="1"/>
  <c r="H42" i="1"/>
  <c r="Q12" i="1"/>
  <c r="I14" i="1"/>
  <c r="O33" i="1"/>
  <c r="I42" i="1"/>
  <c r="Q47" i="1"/>
  <c r="O42" i="1"/>
  <c r="O14" i="1"/>
  <c r="M20" i="1" l="1"/>
  <c r="N20" i="1" s="1"/>
  <c r="R20" i="1" s="1"/>
  <c r="M19" i="1"/>
  <c r="N19" i="1" s="1"/>
  <c r="M16" i="1"/>
  <c r="N16" i="1" s="1"/>
  <c r="M29" i="1"/>
  <c r="N29" i="1" s="1"/>
  <c r="R29" i="1" s="1"/>
  <c r="N5" i="1"/>
  <c r="R5" i="1" s="1"/>
  <c r="M5" i="1"/>
  <c r="M17" i="1"/>
  <c r="N17" i="1"/>
  <c r="R17" i="1" s="1"/>
  <c r="M37" i="1"/>
  <c r="N37" i="1" s="1"/>
  <c r="R37" i="1" s="1"/>
  <c r="M12" i="1"/>
  <c r="N12" i="1" s="1"/>
  <c r="M49" i="1"/>
  <c r="N49" i="1" s="1"/>
  <c r="M26" i="1"/>
  <c r="N26" i="1"/>
  <c r="R26" i="1" s="1"/>
  <c r="M10" i="1"/>
  <c r="N10" i="1" s="1"/>
  <c r="R10" i="1" s="1"/>
  <c r="M36" i="1"/>
  <c r="N36" i="1" s="1"/>
  <c r="M39" i="1"/>
  <c r="N39" i="1" s="1"/>
  <c r="J34" i="1"/>
  <c r="K34" i="1" s="1"/>
  <c r="J41" i="1"/>
  <c r="K41" i="1" s="1"/>
  <c r="J9" i="1"/>
  <c r="K9" i="1" s="1"/>
  <c r="M48" i="1"/>
  <c r="N48" i="1" s="1"/>
  <c r="J42" i="1"/>
  <c r="K42" i="1" s="1"/>
  <c r="M14" i="1"/>
  <c r="N14" i="1"/>
  <c r="R14" i="1" s="1"/>
  <c r="K47" i="1"/>
  <c r="J23" i="1"/>
  <c r="K23" i="1" s="1"/>
  <c r="O43" i="1"/>
  <c r="J33" i="1"/>
  <c r="K33" i="1" s="1"/>
  <c r="R13" i="1"/>
  <c r="M22" i="1"/>
  <c r="N22" i="1" s="1"/>
  <c r="Q43" i="1"/>
  <c r="N13" i="1"/>
  <c r="M13" i="1"/>
  <c r="J4" i="1"/>
  <c r="H43" i="1"/>
  <c r="J31" i="1"/>
  <c r="K31" i="1" s="1"/>
  <c r="I43" i="1"/>
  <c r="H50" i="1"/>
  <c r="Q50" i="1"/>
  <c r="J25" i="1"/>
  <c r="K25" i="1" s="1"/>
  <c r="J6" i="1"/>
  <c r="K6" i="1" s="1"/>
  <c r="J28" i="1"/>
  <c r="K28" i="1" s="1"/>
  <c r="J8" i="1"/>
  <c r="K8" i="1" s="1"/>
  <c r="T48" i="1" l="1"/>
  <c r="R48" i="1"/>
  <c r="T39" i="1"/>
  <c r="R39" i="1"/>
  <c r="T37" i="1"/>
  <c r="R36" i="1"/>
  <c r="R22" i="1"/>
  <c r="T49" i="1"/>
  <c r="R49" i="1"/>
  <c r="T14" i="1"/>
  <c r="R12" i="1"/>
  <c r="T17" i="1"/>
  <c r="R16" i="1"/>
  <c r="T20" i="1"/>
  <c r="R19" i="1"/>
  <c r="M8" i="1"/>
  <c r="N8" i="1" s="1"/>
  <c r="M23" i="1"/>
  <c r="N23" i="1" s="1"/>
  <c r="M28" i="1"/>
  <c r="N28" i="1" s="1"/>
  <c r="J43" i="1"/>
  <c r="K4" i="1"/>
  <c r="M34" i="1"/>
  <c r="N34" i="1" s="1"/>
  <c r="R34" i="1" s="1"/>
  <c r="K50" i="1"/>
  <c r="M47" i="1"/>
  <c r="M50" i="1" s="1"/>
  <c r="M33" i="1"/>
  <c r="N33" i="1" s="1"/>
  <c r="N31" i="1"/>
  <c r="M31" i="1"/>
  <c r="M9" i="1"/>
  <c r="N9" i="1" s="1"/>
  <c r="R9" i="1" s="1"/>
  <c r="M41" i="1"/>
  <c r="N41" i="1" s="1"/>
  <c r="M6" i="1"/>
  <c r="N6" i="1" s="1"/>
  <c r="R6" i="1" s="1"/>
  <c r="M25" i="1"/>
  <c r="N25" i="1" s="1"/>
  <c r="M42" i="1"/>
  <c r="N42" i="1" s="1"/>
  <c r="R42" i="1" s="1"/>
  <c r="T29" i="1" l="1"/>
  <c r="R28" i="1"/>
  <c r="R23" i="1"/>
  <c r="T23" i="1"/>
  <c r="T10" i="1"/>
  <c r="R8" i="1"/>
  <c r="T26" i="1"/>
  <c r="R25" i="1"/>
  <c r="T42" i="1"/>
  <c r="R41" i="1"/>
  <c r="T34" i="1"/>
  <c r="R33" i="1"/>
  <c r="N47" i="1"/>
  <c r="T31" i="1"/>
  <c r="R31" i="1"/>
  <c r="M4" i="1"/>
  <c r="M43" i="1" s="1"/>
  <c r="K43" i="1"/>
  <c r="N4" i="1" l="1"/>
  <c r="T47" i="1"/>
  <c r="N50" i="1"/>
  <c r="T50" i="1" s="1"/>
  <c r="R47" i="1"/>
  <c r="R50" i="1" s="1"/>
  <c r="T6" i="1" l="1"/>
  <c r="T43" i="1" s="1"/>
  <c r="N43" i="1"/>
  <c r="R4" i="1"/>
  <c r="R43" i="1" s="1"/>
</calcChain>
</file>

<file path=xl/sharedStrings.xml><?xml version="1.0" encoding="utf-8"?>
<sst xmlns="http://schemas.openxmlformats.org/spreadsheetml/2006/main" count="140" uniqueCount="51">
  <si>
    <t>SUPPORTO AMMINISTRATIVO</t>
  </si>
  <si>
    <t>ruolo</t>
  </si>
  <si>
    <t>INCARICO</t>
  </si>
  <si>
    <t>H</t>
  </si>
  <si>
    <t xml:space="preserve">tot. Lordo Stato </t>
  </si>
  <si>
    <t>Lordo dip</t>
  </si>
  <si>
    <t>INPDAP</t>
  </si>
  <si>
    <t>F.C.</t>
  </si>
  <si>
    <t>tot. rit.</t>
  </si>
  <si>
    <t>Impon.</t>
  </si>
  <si>
    <t>Aliq.</t>
  </si>
  <si>
    <t>IRPEF</t>
  </si>
  <si>
    <t>Netto</t>
  </si>
  <si>
    <t>IRAP</t>
  </si>
  <si>
    <t>inpdap</t>
  </si>
  <si>
    <t xml:space="preserve">MONTI MARIA </t>
  </si>
  <si>
    <t>DSGA</t>
  </si>
  <si>
    <t>FIG. SUPP. 1</t>
  </si>
  <si>
    <t xml:space="preserve">CORNAGGIA AMALIA </t>
  </si>
  <si>
    <t>AA</t>
  </si>
  <si>
    <t>FIG. SUPP. 2</t>
  </si>
  <si>
    <t xml:space="preserve">CROCE ANNAROSA </t>
  </si>
  <si>
    <t>TOTALE FIGURE SUPPORTO AMM.VO</t>
  </si>
  <si>
    <t>MOTTA PAOLA</t>
  </si>
  <si>
    <t xml:space="preserve">ESPERTO </t>
  </si>
  <si>
    <t xml:space="preserve">PAIOSA RAFFAELLA </t>
  </si>
  <si>
    <t>INPS</t>
  </si>
  <si>
    <t>controllo</t>
  </si>
  <si>
    <t xml:space="preserve">PNRR DM 19-2024 </t>
  </si>
  <si>
    <t>PAIOSA RAFFAELLA</t>
  </si>
  <si>
    <t>DOCENTE</t>
  </si>
  <si>
    <t>TEAM</t>
  </si>
  <si>
    <t>MENTORING</t>
  </si>
  <si>
    <t xml:space="preserve"> POTENZIAMENTO</t>
  </si>
  <si>
    <t xml:space="preserve">ANGELINI LAURA </t>
  </si>
  <si>
    <t>ANGELINI LAURA</t>
  </si>
  <si>
    <t>MORASCHINELLI SIMONA</t>
  </si>
  <si>
    <t xml:space="preserve">MORASCHINNELLI SIMONA </t>
  </si>
  <si>
    <t>GAETANI LISEO GIOVANNI</t>
  </si>
  <si>
    <t>CARPANZANO STEFANIA</t>
  </si>
  <si>
    <t>BERTOLINI MICHELA</t>
  </si>
  <si>
    <t>BRUGA PAMELA</t>
  </si>
  <si>
    <t>IOLI FEDERICA</t>
  </si>
  <si>
    <t>VANINI ANNALISA</t>
  </si>
  <si>
    <t>POLIMENI GIUSEPPE</t>
  </si>
  <si>
    <t>GIGANTI EVA</t>
  </si>
  <si>
    <t>FRANZI NINO</t>
  </si>
  <si>
    <t xml:space="preserve">TOTALI </t>
  </si>
  <si>
    <t>costo/h</t>
  </si>
  <si>
    <t>NETTO</t>
  </si>
  <si>
    <t>COSTI INDIRETTI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</si>
</sst>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horizontal="center"/>
    </xf>
    <xf numFmtId="0" fontId="4" fillId="0" borderId="4" xfId="0" applyFont="1" applyBorder="1"/>
    <xf numFmtId="0" fontId="4" fillId="0" borderId="1" xfId="0" applyFont="1" applyBorder="1"/>
    <xf numFmtId="0" fontId="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/>
    <xf numFmtId="0" fontId="4" fillId="3" borderId="2" xfId="0" applyFont="1" applyFill="1" applyBorder="1" applyAlignment="1">
      <alignment horizontal="center"/>
    </xf>
    <xf numFmtId="0" fontId="0" fillId="0" borderId="3" xfId="0" applyBorder="1"/>
    <xf numFmtId="0" fontId="6" fillId="4" borderId="0" xfId="0" applyFont="1" applyFill="1" applyBorder="1" applyAlignment="1">
      <alignment wrapText="1"/>
    </xf>
    <xf numFmtId="0" fontId="0" fillId="0" borderId="5" xfId="0" applyBorder="1"/>
    <xf numFmtId="0" fontId="6" fillId="5" borderId="0" xfId="0" applyFont="1" applyFill="1" applyBorder="1" applyAlignment="1">
      <alignment wrapText="1"/>
    </xf>
    <xf numFmtId="43" fontId="0" fillId="6" borderId="4" xfId="0" applyNumberFormat="1" applyFill="1" applyBorder="1"/>
    <xf numFmtId="43" fontId="7" fillId="0" borderId="1" xfId="1" applyFont="1" applyBorder="1"/>
    <xf numFmtId="43" fontId="4" fillId="3" borderId="2" xfId="0" applyNumberFormat="1" applyFont="1" applyFill="1" applyBorder="1" applyAlignment="1">
      <alignment horizontal="center"/>
    </xf>
    <xf numFmtId="0" fontId="4" fillId="2" borderId="1" xfId="0" applyFont="1" applyFill="1" applyBorder="1"/>
    <xf numFmtId="43" fontId="0" fillId="6" borderId="1" xfId="0" applyNumberFormat="1" applyFill="1" applyBorder="1"/>
    <xf numFmtId="43" fontId="0" fillId="6" borderId="5" xfId="0" applyNumberFormat="1" applyFill="1" applyBorder="1"/>
    <xf numFmtId="0" fontId="8" fillId="0" borderId="0" xfId="0" applyFont="1"/>
    <xf numFmtId="0" fontId="8" fillId="4" borderId="0" xfId="0" applyFont="1" applyFill="1"/>
    <xf numFmtId="43" fontId="9" fillId="4" borderId="1" xfId="0" applyNumberFormat="1" applyFont="1" applyFill="1" applyBorder="1"/>
    <xf numFmtId="43" fontId="9" fillId="6" borderId="1" xfId="0" applyNumberFormat="1" applyFont="1" applyFill="1" applyBorder="1"/>
    <xf numFmtId="43" fontId="9" fillId="6" borderId="6" xfId="0" applyNumberFormat="1" applyFont="1" applyFill="1" applyBorder="1"/>
    <xf numFmtId="0" fontId="9" fillId="0" borderId="0" xfId="0" applyFont="1"/>
    <xf numFmtId="43" fontId="0" fillId="0" borderId="0" xfId="1" applyFont="1"/>
    <xf numFmtId="0" fontId="0" fillId="0" borderId="0" xfId="0" applyAlignment="1">
      <alignment horizontal="center"/>
    </xf>
    <xf numFmtId="43" fontId="5" fillId="2" borderId="1" xfId="1" applyFont="1" applyFill="1" applyBorder="1"/>
    <xf numFmtId="0" fontId="10" fillId="6" borderId="3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0" fillId="0" borderId="1" xfId="0" applyBorder="1"/>
    <xf numFmtId="0" fontId="4" fillId="0" borderId="3" xfId="0" applyFont="1" applyBorder="1"/>
    <xf numFmtId="0" fontId="10" fillId="0" borderId="3" xfId="0" applyFont="1" applyBorder="1"/>
    <xf numFmtId="0" fontId="7" fillId="0" borderId="3" xfId="0" applyFont="1" applyBorder="1"/>
    <xf numFmtId="43" fontId="7" fillId="6" borderId="1" xfId="1" applyFont="1" applyFill="1" applyBorder="1" applyAlignment="1"/>
    <xf numFmtId="0" fontId="10" fillId="6" borderId="4" xfId="0" applyFont="1" applyFill="1" applyBorder="1" applyAlignment="1">
      <alignment horizontal="center" vertical="center"/>
    </xf>
    <xf numFmtId="43" fontId="2" fillId="0" borderId="1" xfId="0" applyNumberFormat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tabSelected="1" workbookViewId="0">
      <selection activeCell="A4" sqref="A4:T50"/>
    </sheetView>
  </sheetViews>
  <sheetFormatPr defaultRowHeight="15" x14ac:dyDescent="0.25"/>
  <cols>
    <col min="1" max="1" width="11.140625" customWidth="1"/>
    <col min="3" max="3" width="15.5703125" customWidth="1"/>
    <col min="6" max="6" width="12.42578125" customWidth="1"/>
    <col min="7" max="7" width="12.140625" customWidth="1"/>
    <col min="11" max="11" width="10.7109375" customWidth="1"/>
  </cols>
  <sheetData>
    <row r="1" spans="1:20" x14ac:dyDescent="0.25">
      <c r="A1" t="s">
        <v>28</v>
      </c>
    </row>
    <row r="3" spans="1:20" ht="27.75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0" x14ac:dyDescent="0.25">
      <c r="A4" s="2" t="s">
        <v>29</v>
      </c>
      <c r="B4" s="3" t="s">
        <v>30</v>
      </c>
      <c r="C4" s="3" t="s">
        <v>31</v>
      </c>
      <c r="D4" s="4">
        <v>65</v>
      </c>
      <c r="E4" s="4">
        <v>34</v>
      </c>
      <c r="F4" s="5">
        <f>D4*E4</f>
        <v>2210</v>
      </c>
      <c r="G4" s="5">
        <f>F4/132.7%</f>
        <v>1665.4107008289375</v>
      </c>
      <c r="H4" s="5">
        <f>ROUND(8.8%*G4,2)</f>
        <v>146.56</v>
      </c>
      <c r="I4" s="5">
        <f>ROUND(0.35%*G4,2)</f>
        <v>5.83</v>
      </c>
      <c r="J4" s="5">
        <f>SUM(H4+I4)</f>
        <v>152.39000000000001</v>
      </c>
      <c r="K4" s="5">
        <f>SUM(G4-J4)</f>
        <v>1513.0207008289374</v>
      </c>
      <c r="L4" s="5">
        <v>0.23</v>
      </c>
      <c r="M4" s="5">
        <f>ROUND((K4*L4),2)</f>
        <v>347.99</v>
      </c>
      <c r="N4" s="5">
        <f>SUM(K4-M4)</f>
        <v>1165.0307008289374</v>
      </c>
      <c r="O4" s="5">
        <f>ROUND(G4*8.5%,2)</f>
        <v>141.56</v>
      </c>
      <c r="P4" s="5"/>
      <c r="Q4" s="5">
        <f>ROUND(G4*24.2%,2)</f>
        <v>403.03</v>
      </c>
      <c r="R4" s="6">
        <f>Q4+O4+N4+M4+J4</f>
        <v>2210.0007008289372</v>
      </c>
      <c r="S4" s="7" t="s">
        <v>31</v>
      </c>
      <c r="T4" s="8"/>
    </row>
    <row r="5" spans="1:20" x14ac:dyDescent="0.25">
      <c r="A5" s="3" t="s">
        <v>25</v>
      </c>
      <c r="B5" s="3" t="s">
        <v>30</v>
      </c>
      <c r="C5" s="3" t="s">
        <v>24</v>
      </c>
      <c r="D5" s="4">
        <v>60</v>
      </c>
      <c r="E5" s="4">
        <v>42</v>
      </c>
      <c r="F5" s="5">
        <f>D5*E5</f>
        <v>2520</v>
      </c>
      <c r="G5" s="5">
        <f>F5/132.7%</f>
        <v>1899.0203466465712</v>
      </c>
      <c r="H5" s="5">
        <f>ROUND(8.8%*G5,2)</f>
        <v>167.11</v>
      </c>
      <c r="I5" s="5">
        <f>ROUND(0.35%*G5,2)</f>
        <v>6.65</v>
      </c>
      <c r="J5" s="5">
        <f>SUM(H5+I5)</f>
        <v>173.76000000000002</v>
      </c>
      <c r="K5" s="5">
        <f>SUM(G5-J5)</f>
        <v>1725.2603466465712</v>
      </c>
      <c r="L5" s="5">
        <v>0.23</v>
      </c>
      <c r="M5" s="5">
        <f>ROUND((K5*L5),2)</f>
        <v>396.81</v>
      </c>
      <c r="N5" s="5">
        <f>SUM(K5-M5)</f>
        <v>1328.4503466465712</v>
      </c>
      <c r="O5" s="5">
        <f>ROUND(G5*8.5%,2)</f>
        <v>161.41999999999999</v>
      </c>
      <c r="P5" s="5"/>
      <c r="Q5" s="5">
        <f>ROUND(G5*24.2%,2)</f>
        <v>459.56</v>
      </c>
      <c r="R5" s="6">
        <f>Q5+O5+N5+M5+J5</f>
        <v>2520.0003466465714</v>
      </c>
      <c r="S5" s="9" t="s">
        <v>32</v>
      </c>
      <c r="T5" s="10"/>
    </row>
    <row r="6" spans="1:20" ht="26.25" x14ac:dyDescent="0.25">
      <c r="A6" s="3" t="s">
        <v>25</v>
      </c>
      <c r="B6" s="3" t="s">
        <v>30</v>
      </c>
      <c r="C6" s="3" t="s">
        <v>24</v>
      </c>
      <c r="D6" s="4">
        <v>36</v>
      </c>
      <c r="E6" s="4">
        <v>79</v>
      </c>
      <c r="F6" s="5">
        <f t="shared" ref="F6" si="0">D6*E6</f>
        <v>2844</v>
      </c>
      <c r="G6" s="5">
        <f t="shared" ref="G6" si="1">F6/132.7%</f>
        <v>2143.1801055011306</v>
      </c>
      <c r="H6" s="5">
        <f t="shared" ref="H6" si="2">ROUND(8.8%*G6,2)</f>
        <v>188.6</v>
      </c>
      <c r="I6" s="5">
        <f t="shared" ref="I6" si="3">ROUND(0.35%*G6,2)</f>
        <v>7.5</v>
      </c>
      <c r="J6" s="5">
        <f t="shared" ref="J6" si="4">SUM(H6+I6)</f>
        <v>196.1</v>
      </c>
      <c r="K6" s="5">
        <f t="shared" ref="K6" si="5">SUM(G6-J6)</f>
        <v>1947.0801055011307</v>
      </c>
      <c r="L6" s="5">
        <v>0.23</v>
      </c>
      <c r="M6" s="5">
        <f t="shared" ref="M6" si="6">ROUND((K6*L6),2)</f>
        <v>447.83</v>
      </c>
      <c r="N6" s="5">
        <f t="shared" ref="N6" si="7">SUM(K6-M6)</f>
        <v>1499.2501055011307</v>
      </c>
      <c r="O6" s="5">
        <f t="shared" ref="O6" si="8">ROUND(G6*8.5%,2)</f>
        <v>182.17</v>
      </c>
      <c r="P6" s="5"/>
      <c r="Q6" s="5">
        <f t="shared" ref="Q6" si="9">ROUND(G6*24.2%,2)</f>
        <v>518.65</v>
      </c>
      <c r="R6" s="6">
        <f t="shared" ref="R6" si="10">Q6+O6+N6+M6+J6</f>
        <v>2844.0001055011303</v>
      </c>
      <c r="S6" s="11" t="s">
        <v>33</v>
      </c>
      <c r="T6" s="12">
        <f>SUM(N4:N6)</f>
        <v>3992.7311529766394</v>
      </c>
    </row>
    <row r="8" spans="1:20" x14ac:dyDescent="0.25">
      <c r="A8" s="3" t="s">
        <v>34</v>
      </c>
      <c r="B8" s="3" t="s">
        <v>30</v>
      </c>
      <c r="C8" s="3" t="s">
        <v>31</v>
      </c>
      <c r="D8" s="4">
        <v>25</v>
      </c>
      <c r="E8" s="4">
        <v>34</v>
      </c>
      <c r="F8" s="5">
        <f>D8*E8</f>
        <v>850</v>
      </c>
      <c r="G8" s="5">
        <f>F8/132.7%</f>
        <v>640.54257724189904</v>
      </c>
      <c r="H8" s="5">
        <f>ROUND(8.8%*G8,2)</f>
        <v>56.37</v>
      </c>
      <c r="I8" s="5">
        <f>ROUND(0.35%*G8,2)</f>
        <v>2.2400000000000002</v>
      </c>
      <c r="J8" s="5">
        <f>SUM(H8+I8)</f>
        <v>58.61</v>
      </c>
      <c r="K8" s="5">
        <f>SUM(G8-J8)</f>
        <v>581.93257724189903</v>
      </c>
      <c r="L8" s="5">
        <v>0.35</v>
      </c>
      <c r="M8" s="5">
        <f>ROUND((K8*L8),2)</f>
        <v>203.68</v>
      </c>
      <c r="N8" s="5">
        <f>SUM(K8-M8)</f>
        <v>378.25257724189902</v>
      </c>
      <c r="O8" s="5">
        <f>ROUND(G8*8.5%,2)</f>
        <v>54.45</v>
      </c>
      <c r="P8" s="5"/>
      <c r="Q8" s="5">
        <f>ROUND(G8*24.2%,2)</f>
        <v>155.01</v>
      </c>
      <c r="R8" s="6">
        <f>Q8+O8+N8+M8+J8</f>
        <v>850.00257724189908</v>
      </c>
      <c r="S8" s="7" t="s">
        <v>31</v>
      </c>
      <c r="T8" s="8"/>
    </row>
    <row r="9" spans="1:20" x14ac:dyDescent="0.25">
      <c r="A9" s="3" t="s">
        <v>35</v>
      </c>
      <c r="B9" s="3" t="s">
        <v>30</v>
      </c>
      <c r="C9" s="3" t="s">
        <v>24</v>
      </c>
      <c r="D9" s="4">
        <v>12</v>
      </c>
      <c r="E9" s="4">
        <v>42</v>
      </c>
      <c r="F9" s="5">
        <f t="shared" ref="F9" si="11">D9*E9</f>
        <v>504</v>
      </c>
      <c r="G9" s="5">
        <f t="shared" ref="G9" si="12">F9/132.7%</f>
        <v>379.80406932931425</v>
      </c>
      <c r="H9" s="5">
        <f t="shared" ref="H9" si="13">ROUND(8.8%*G9,2)</f>
        <v>33.42</v>
      </c>
      <c r="I9" s="5">
        <f t="shared" ref="I9" si="14">ROUND(0.35%*G9,2)</f>
        <v>1.33</v>
      </c>
      <c r="J9" s="5">
        <f t="shared" ref="J9" si="15">SUM(H9+I9)</f>
        <v>34.75</v>
      </c>
      <c r="K9" s="5">
        <f t="shared" ref="K9" si="16">SUM(G9-J9)</f>
        <v>345.05406932931425</v>
      </c>
      <c r="L9" s="13">
        <v>0.35</v>
      </c>
      <c r="M9" s="5">
        <f t="shared" ref="M9" si="17">ROUND((K9*L9),2)</f>
        <v>120.77</v>
      </c>
      <c r="N9" s="5">
        <f t="shared" ref="N9" si="18">SUM(K9-M9)</f>
        <v>224.28406932931426</v>
      </c>
      <c r="O9" s="5">
        <f t="shared" ref="O9" si="19">ROUND(G9*8.5%,2)</f>
        <v>32.28</v>
      </c>
      <c r="P9" s="5"/>
      <c r="Q9" s="5">
        <f t="shared" ref="Q9" si="20">ROUND(G9*24.2%,2)</f>
        <v>91.91</v>
      </c>
      <c r="R9" s="6">
        <f t="shared" ref="R9" si="21">Q9+O9+N9+M9+J9</f>
        <v>503.99406932931424</v>
      </c>
      <c r="S9" s="9" t="s">
        <v>32</v>
      </c>
      <c r="T9" s="10"/>
    </row>
    <row r="10" spans="1:20" ht="26.25" x14ac:dyDescent="0.25">
      <c r="A10" s="3" t="s">
        <v>35</v>
      </c>
      <c r="B10" s="3" t="s">
        <v>30</v>
      </c>
      <c r="C10" s="3" t="s">
        <v>24</v>
      </c>
      <c r="D10" s="4">
        <v>36</v>
      </c>
      <c r="E10" s="4">
        <v>79</v>
      </c>
      <c r="F10" s="5">
        <f>D10*E10</f>
        <v>2844</v>
      </c>
      <c r="G10" s="5">
        <f>F10/132.7%</f>
        <v>2143.1801055011306</v>
      </c>
      <c r="H10" s="5">
        <f>ROUND(8.8%*G10,2)</f>
        <v>188.6</v>
      </c>
      <c r="I10" s="5">
        <f>ROUND(0.35%*G10,2)</f>
        <v>7.5</v>
      </c>
      <c r="J10" s="5">
        <f>SUM(H10+I10)</f>
        <v>196.1</v>
      </c>
      <c r="K10" s="5">
        <f>SUM(G10-J10)</f>
        <v>1947.0801055011307</v>
      </c>
      <c r="L10" s="13">
        <v>0.35</v>
      </c>
      <c r="M10" s="5">
        <f>ROUND((K10*L10),2)</f>
        <v>681.48</v>
      </c>
      <c r="N10" s="5">
        <f>SUM(K10-M10)</f>
        <v>1265.6001055011307</v>
      </c>
      <c r="O10" s="5">
        <f>ROUND(G10*8.5%,2)</f>
        <v>182.17</v>
      </c>
      <c r="P10" s="5"/>
      <c r="Q10" s="5">
        <f>ROUND(G10*24.2%,2)</f>
        <v>518.65</v>
      </c>
      <c r="R10" s="6">
        <f>Q10+O10+N10+M10+J10</f>
        <v>2844.0001055011303</v>
      </c>
      <c r="S10" s="11" t="s">
        <v>33</v>
      </c>
      <c r="T10" s="12">
        <f>SUM(N8:N10)</f>
        <v>1868.1367520723438</v>
      </c>
    </row>
    <row r="12" spans="1:20" x14ac:dyDescent="0.25">
      <c r="A12" s="3" t="s">
        <v>36</v>
      </c>
      <c r="B12" s="3" t="s">
        <v>30</v>
      </c>
      <c r="C12" s="3" t="s">
        <v>31</v>
      </c>
      <c r="D12" s="4">
        <v>25</v>
      </c>
      <c r="E12" s="4">
        <v>34</v>
      </c>
      <c r="F12" s="5">
        <f>D12*E12</f>
        <v>850</v>
      </c>
      <c r="G12" s="5">
        <f>F12/132.7%</f>
        <v>640.54257724189904</v>
      </c>
      <c r="H12" s="5">
        <f>ROUND(8.8%*G12,2)</f>
        <v>56.37</v>
      </c>
      <c r="I12" s="5">
        <f>ROUND(0.35%*G12,2)</f>
        <v>2.2400000000000002</v>
      </c>
      <c r="J12" s="5">
        <f>SUM(H12+I12)</f>
        <v>58.61</v>
      </c>
      <c r="K12" s="5">
        <f>SUM(G12-J12)</f>
        <v>581.93257724189903</v>
      </c>
      <c r="L12" s="5">
        <v>0.23</v>
      </c>
      <c r="M12" s="5">
        <f>ROUND((K12*L12),2)</f>
        <v>133.84</v>
      </c>
      <c r="N12" s="5">
        <f>SUM(K12-M12)</f>
        <v>448.09257724189899</v>
      </c>
      <c r="O12" s="5">
        <f>ROUND(G12*8.5%,2)</f>
        <v>54.45</v>
      </c>
      <c r="P12" s="5"/>
      <c r="Q12" s="5">
        <f>ROUND(G12*24.2%,2)</f>
        <v>155.01</v>
      </c>
      <c r="R12" s="6">
        <f>Q12+O12+N12+M12+J12</f>
        <v>850.00257724189896</v>
      </c>
      <c r="S12" s="14" t="s">
        <v>31</v>
      </c>
      <c r="T12" s="8"/>
    </row>
    <row r="13" spans="1:20" x14ac:dyDescent="0.25">
      <c r="A13" s="3" t="s">
        <v>37</v>
      </c>
      <c r="B13" s="3" t="s">
        <v>30</v>
      </c>
      <c r="C13" s="3" t="s">
        <v>24</v>
      </c>
      <c r="D13" s="4">
        <v>48</v>
      </c>
      <c r="E13" s="4">
        <v>42</v>
      </c>
      <c r="F13" s="5">
        <f>D13*E13</f>
        <v>2016</v>
      </c>
      <c r="G13" s="5">
        <f>F13/132.7%</f>
        <v>1519.216277317257</v>
      </c>
      <c r="H13" s="5">
        <f>ROUND(8.8%*G13,2)</f>
        <v>133.69</v>
      </c>
      <c r="I13" s="5">
        <f>ROUND(0.35%*G13,2)</f>
        <v>5.32</v>
      </c>
      <c r="J13" s="5">
        <f>SUM(H13+I13)</f>
        <v>139.01</v>
      </c>
      <c r="K13" s="5">
        <f>SUM(G13-J13)</f>
        <v>1380.206277317257</v>
      </c>
      <c r="L13" s="5">
        <v>0.23</v>
      </c>
      <c r="M13" s="5">
        <f>ROUND((K13*L13),2)</f>
        <v>317.45</v>
      </c>
      <c r="N13" s="5">
        <f>SUM(K13-M13)</f>
        <v>1062.7562773172569</v>
      </c>
      <c r="O13" s="5">
        <f>ROUND(G13*8.5%,2)</f>
        <v>129.13</v>
      </c>
      <c r="P13" s="5"/>
      <c r="Q13" s="5">
        <f>ROUND(G13*24.2%,2)</f>
        <v>367.65</v>
      </c>
      <c r="R13" s="6">
        <f>Q13+O13+N13+M13+J13</f>
        <v>2015.996277317257</v>
      </c>
      <c r="S13" s="9" t="s">
        <v>32</v>
      </c>
      <c r="T13" s="10"/>
    </row>
    <row r="14" spans="1:20" ht="26.25" x14ac:dyDescent="0.25">
      <c r="A14" s="3" t="s">
        <v>36</v>
      </c>
      <c r="B14" s="3" t="s">
        <v>30</v>
      </c>
      <c r="C14" s="3" t="s">
        <v>24</v>
      </c>
      <c r="D14" s="4">
        <v>36</v>
      </c>
      <c r="E14" s="4">
        <v>79</v>
      </c>
      <c r="F14" s="5">
        <f t="shared" ref="F14" si="22">D14*E14</f>
        <v>2844</v>
      </c>
      <c r="G14" s="5">
        <f t="shared" ref="G14" si="23">F14/132.7%</f>
        <v>2143.1801055011306</v>
      </c>
      <c r="H14" s="5">
        <f t="shared" ref="H14" si="24">ROUND(8.8%*G14,2)</f>
        <v>188.6</v>
      </c>
      <c r="I14" s="5">
        <f t="shared" ref="I14" si="25">ROUND(0.35%*G14,2)</f>
        <v>7.5</v>
      </c>
      <c r="J14" s="5">
        <f t="shared" ref="J14" si="26">SUM(H14+I14)</f>
        <v>196.1</v>
      </c>
      <c r="K14" s="5">
        <f t="shared" ref="K14" si="27">SUM(G14-J14)</f>
        <v>1947.0801055011307</v>
      </c>
      <c r="L14" s="5">
        <v>0.23</v>
      </c>
      <c r="M14" s="5">
        <f t="shared" ref="M14" si="28">ROUND((K14*L14),2)</f>
        <v>447.83</v>
      </c>
      <c r="N14" s="5">
        <f t="shared" ref="N14" si="29">SUM(K14-M14)</f>
        <v>1499.2501055011307</v>
      </c>
      <c r="O14" s="5">
        <f t="shared" ref="O14" si="30">ROUND(G14*8.5%,2)</f>
        <v>182.17</v>
      </c>
      <c r="P14" s="5"/>
      <c r="Q14" s="5">
        <f t="shared" ref="Q14" si="31">ROUND(G14*24.2%,2)</f>
        <v>518.65</v>
      </c>
      <c r="R14" s="6">
        <f t="shared" ref="R14" si="32">Q14+O14+N14+M14+J14</f>
        <v>2844.0001055011303</v>
      </c>
      <c r="S14" s="11" t="s">
        <v>33</v>
      </c>
      <c r="T14" s="12">
        <f>SUM(N12:N14)</f>
        <v>3010.0989600602866</v>
      </c>
    </row>
    <row r="16" spans="1:20" x14ac:dyDescent="0.25">
      <c r="A16" s="15" t="s">
        <v>38</v>
      </c>
      <c r="B16" s="3" t="s">
        <v>30</v>
      </c>
      <c r="C16" s="3" t="s">
        <v>24</v>
      </c>
      <c r="D16" s="4">
        <v>48</v>
      </c>
      <c r="E16" s="4">
        <v>42</v>
      </c>
      <c r="F16" s="5">
        <f t="shared" ref="F16" si="33">D16*E16</f>
        <v>2016</v>
      </c>
      <c r="G16" s="5">
        <f t="shared" ref="G16" si="34">F16/132.7%</f>
        <v>1519.216277317257</v>
      </c>
      <c r="H16" s="5">
        <f t="shared" ref="H16" si="35">ROUND(8.8%*G16,2)</f>
        <v>133.69</v>
      </c>
      <c r="I16" s="5">
        <f t="shared" ref="I16" si="36">ROUND(0.35%*G16,2)</f>
        <v>5.32</v>
      </c>
      <c r="J16" s="5">
        <f t="shared" ref="J16" si="37">SUM(H16+I16)</f>
        <v>139.01</v>
      </c>
      <c r="K16" s="5">
        <f t="shared" ref="K16" si="38">SUM(G16-J16)</f>
        <v>1380.206277317257</v>
      </c>
      <c r="L16" s="5">
        <v>0.23</v>
      </c>
      <c r="M16" s="5">
        <f t="shared" ref="M16" si="39">ROUND((K16*L16),2)</f>
        <v>317.45</v>
      </c>
      <c r="N16" s="5">
        <f t="shared" ref="N16" si="40">SUM(K16-M16)</f>
        <v>1062.7562773172569</v>
      </c>
      <c r="O16" s="5">
        <f t="shared" ref="O16" si="41">ROUND(G16*8.5%,2)</f>
        <v>129.13</v>
      </c>
      <c r="P16" s="5"/>
      <c r="Q16" s="5">
        <f t="shared" ref="Q16" si="42">ROUND(G16*24.2%,2)</f>
        <v>367.65</v>
      </c>
      <c r="R16" s="6">
        <f t="shared" ref="R16" si="43">Q16+O16+N16+M16+J16</f>
        <v>2015.996277317257</v>
      </c>
      <c r="S16" s="9" t="s">
        <v>32</v>
      </c>
      <c r="T16" s="8"/>
    </row>
    <row r="17" spans="1:20" ht="26.25" x14ac:dyDescent="0.25">
      <c r="A17" s="3" t="s">
        <v>38</v>
      </c>
      <c r="B17" s="3" t="s">
        <v>30</v>
      </c>
      <c r="C17" s="3" t="s">
        <v>24</v>
      </c>
      <c r="D17" s="4">
        <v>24</v>
      </c>
      <c r="E17" s="4">
        <v>79</v>
      </c>
      <c r="F17" s="5">
        <f>D17*E17</f>
        <v>1896</v>
      </c>
      <c r="G17" s="5">
        <f>F17/132.7%</f>
        <v>1428.7867370007536</v>
      </c>
      <c r="H17" s="5">
        <f>ROUND(8.8%*G17,2)</f>
        <v>125.73</v>
      </c>
      <c r="I17" s="5">
        <f>ROUND(0.35%*G17,2)</f>
        <v>5</v>
      </c>
      <c r="J17" s="5">
        <f>SUM(H17+I17)</f>
        <v>130.73000000000002</v>
      </c>
      <c r="K17" s="5">
        <f>SUM(G17-J17)</f>
        <v>1298.0567370007536</v>
      </c>
      <c r="L17" s="5">
        <v>0.23</v>
      </c>
      <c r="M17" s="5">
        <f>ROUND((K17*L17),2)</f>
        <v>298.55</v>
      </c>
      <c r="N17" s="5">
        <f>SUM(K17-M17)</f>
        <v>999.50673700075367</v>
      </c>
      <c r="O17" s="5">
        <f>ROUND(G17*8.5%,2)</f>
        <v>121.45</v>
      </c>
      <c r="P17" s="5"/>
      <c r="Q17" s="5">
        <f>ROUND(G17*24.2%,2)</f>
        <v>345.77</v>
      </c>
      <c r="R17" s="6">
        <f>Q17+O17+N17+M17+J17</f>
        <v>1896.0067370007537</v>
      </c>
      <c r="S17" s="11" t="s">
        <v>33</v>
      </c>
      <c r="T17" s="12">
        <f>SUM(N16:N17)</f>
        <v>2062.2630143180104</v>
      </c>
    </row>
    <row r="19" spans="1:20" x14ac:dyDescent="0.25">
      <c r="A19" s="3" t="s">
        <v>23</v>
      </c>
      <c r="B19" s="3" t="s">
        <v>30</v>
      </c>
      <c r="C19" s="3" t="s">
        <v>24</v>
      </c>
      <c r="D19" s="4">
        <v>24</v>
      </c>
      <c r="E19" s="4">
        <v>42</v>
      </c>
      <c r="F19" s="5">
        <f>D19*E19</f>
        <v>1008</v>
      </c>
      <c r="G19" s="5">
        <f>F19/132.7%</f>
        <v>759.60813865862849</v>
      </c>
      <c r="H19" s="5">
        <f>ROUND(8.8%*G19,2)</f>
        <v>66.849999999999994</v>
      </c>
      <c r="I19" s="5">
        <f>ROUND(0.35%*G19,2)</f>
        <v>2.66</v>
      </c>
      <c r="J19" s="5">
        <f>SUM(H19+I19)</f>
        <v>69.509999999999991</v>
      </c>
      <c r="K19" s="5">
        <f>SUM(G19-J19)</f>
        <v>690.0981386586285</v>
      </c>
      <c r="L19" s="13">
        <v>0.35</v>
      </c>
      <c r="M19" s="5">
        <f>ROUND((K19*L19),2)</f>
        <v>241.53</v>
      </c>
      <c r="N19" s="5">
        <f>SUM(K19-M19)</f>
        <v>448.56813865862853</v>
      </c>
      <c r="O19" s="5">
        <f>ROUND(G19*8.5%,2)</f>
        <v>64.569999999999993</v>
      </c>
      <c r="P19" s="5"/>
      <c r="Q19" s="5">
        <f>ROUND(G19*24.2%,2)</f>
        <v>183.83</v>
      </c>
      <c r="R19" s="6">
        <f>Q19+O19+N19+M19+J19</f>
        <v>1008.0081386586285</v>
      </c>
      <c r="S19" s="9" t="s">
        <v>32</v>
      </c>
      <c r="T19" s="8"/>
    </row>
    <row r="20" spans="1:20" ht="26.25" x14ac:dyDescent="0.25">
      <c r="A20" s="3" t="s">
        <v>23</v>
      </c>
      <c r="B20" s="3" t="s">
        <v>30</v>
      </c>
      <c r="C20" s="3" t="s">
        <v>24</v>
      </c>
      <c r="D20" s="4">
        <v>12</v>
      </c>
      <c r="E20" s="4">
        <v>79</v>
      </c>
      <c r="F20" s="5">
        <f t="shared" ref="F20" si="44">D20*E20</f>
        <v>948</v>
      </c>
      <c r="G20" s="5">
        <f t="shared" ref="G20" si="45">F20/132.7%</f>
        <v>714.39336850037682</v>
      </c>
      <c r="H20" s="5">
        <f t="shared" ref="H20" si="46">ROUND(8.8%*G20,2)</f>
        <v>62.87</v>
      </c>
      <c r="I20" s="5">
        <f t="shared" ref="I20" si="47">ROUND(0.35%*G20,2)</f>
        <v>2.5</v>
      </c>
      <c r="J20" s="5">
        <f t="shared" ref="J20" si="48">SUM(H20+I20)</f>
        <v>65.37</v>
      </c>
      <c r="K20" s="5">
        <f t="shared" ref="K20" si="49">SUM(G20-J20)</f>
        <v>649.02336850037682</v>
      </c>
      <c r="L20" s="13">
        <v>0.35</v>
      </c>
      <c r="M20" s="5">
        <f t="shared" ref="M20" si="50">ROUND((K20*L20),2)</f>
        <v>227.16</v>
      </c>
      <c r="N20" s="5">
        <f t="shared" ref="N20" si="51">SUM(K20-M20)</f>
        <v>421.86336850037685</v>
      </c>
      <c r="O20" s="5">
        <f t="shared" ref="O20" si="52">ROUND(G20*8.5%,2)</f>
        <v>60.72</v>
      </c>
      <c r="P20" s="5"/>
      <c r="Q20" s="5">
        <f t="shared" ref="Q20" si="53">ROUND(G20*24.2%,2)</f>
        <v>172.88</v>
      </c>
      <c r="R20" s="6">
        <f t="shared" ref="R20" si="54">Q20+O20+N20+M20+J20</f>
        <v>947.99336850037685</v>
      </c>
      <c r="S20" s="11" t="s">
        <v>33</v>
      </c>
      <c r="T20" s="12">
        <f>SUM(N19:N20)</f>
        <v>870.43150715900538</v>
      </c>
    </row>
    <row r="22" spans="1:20" x14ac:dyDescent="0.25">
      <c r="A22" s="3" t="s">
        <v>39</v>
      </c>
      <c r="B22" s="3" t="s">
        <v>30</v>
      </c>
      <c r="C22" s="3" t="s">
        <v>24</v>
      </c>
      <c r="D22" s="4">
        <v>12</v>
      </c>
      <c r="E22" s="4">
        <v>42</v>
      </c>
      <c r="F22" s="5">
        <f t="shared" ref="F22:F23" si="55">D22*E22</f>
        <v>504</v>
      </c>
      <c r="G22" s="5">
        <f t="shared" ref="G22:G23" si="56">F22/132.7%</f>
        <v>379.80406932931425</v>
      </c>
      <c r="H22" s="5">
        <f t="shared" ref="H22:H23" si="57">ROUND(8.8%*G22,2)</f>
        <v>33.42</v>
      </c>
      <c r="I22" s="5">
        <f t="shared" ref="I22:I23" si="58">ROUND(0.35%*G22,2)</f>
        <v>1.33</v>
      </c>
      <c r="J22" s="5">
        <f t="shared" ref="J22:J23" si="59">SUM(H22+I22)</f>
        <v>34.75</v>
      </c>
      <c r="K22" s="5">
        <f t="shared" ref="K22:K23" si="60">SUM(G22-J22)</f>
        <v>345.05406932931425</v>
      </c>
      <c r="L22" s="13">
        <v>0.35</v>
      </c>
      <c r="M22" s="5">
        <f t="shared" ref="M22:M23" si="61">ROUND((K22*L22),2)</f>
        <v>120.77</v>
      </c>
      <c r="N22" s="5">
        <f t="shared" ref="N22:N23" si="62">SUM(K22-M22)</f>
        <v>224.28406932931426</v>
      </c>
      <c r="O22" s="5">
        <f t="shared" ref="O22:O23" si="63">ROUND(G22*8.5%,2)</f>
        <v>32.28</v>
      </c>
      <c r="P22" s="5"/>
      <c r="Q22" s="5">
        <f t="shared" ref="Q22:Q23" si="64">ROUND(G22*24.2%,2)</f>
        <v>91.91</v>
      </c>
      <c r="R22" s="6">
        <f t="shared" ref="R22:R23" si="65">Q22+O22+N22+M22+J22</f>
        <v>503.99406932931424</v>
      </c>
      <c r="S22" s="9" t="s">
        <v>32</v>
      </c>
      <c r="T22" s="8"/>
    </row>
    <row r="23" spans="1:20" ht="26.25" x14ac:dyDescent="0.25">
      <c r="A23" s="3" t="s">
        <v>39</v>
      </c>
      <c r="B23" s="3" t="s">
        <v>30</v>
      </c>
      <c r="C23" s="3" t="s">
        <v>24</v>
      </c>
      <c r="D23" s="4">
        <v>12</v>
      </c>
      <c r="E23" s="4">
        <v>79</v>
      </c>
      <c r="F23" s="5">
        <f t="shared" si="55"/>
        <v>948</v>
      </c>
      <c r="G23" s="5">
        <f t="shared" si="56"/>
        <v>714.39336850037682</v>
      </c>
      <c r="H23" s="5">
        <f t="shared" si="57"/>
        <v>62.87</v>
      </c>
      <c r="I23" s="5">
        <f t="shared" si="58"/>
        <v>2.5</v>
      </c>
      <c r="J23" s="5">
        <f t="shared" si="59"/>
        <v>65.37</v>
      </c>
      <c r="K23" s="5">
        <f t="shared" si="60"/>
        <v>649.02336850037682</v>
      </c>
      <c r="L23" s="13">
        <v>0.35</v>
      </c>
      <c r="M23" s="5">
        <f t="shared" si="61"/>
        <v>227.16</v>
      </c>
      <c r="N23" s="5">
        <f t="shared" si="62"/>
        <v>421.86336850037685</v>
      </c>
      <c r="O23" s="5">
        <f t="shared" si="63"/>
        <v>60.72</v>
      </c>
      <c r="P23" s="5"/>
      <c r="Q23" s="5">
        <f t="shared" si="64"/>
        <v>172.88</v>
      </c>
      <c r="R23" s="6">
        <f t="shared" si="65"/>
        <v>947.99336850037685</v>
      </c>
      <c r="S23" s="11" t="s">
        <v>33</v>
      </c>
      <c r="T23" s="12">
        <f>SUM(N22:N23)</f>
        <v>646.14743782969117</v>
      </c>
    </row>
    <row r="25" spans="1:20" x14ac:dyDescent="0.25">
      <c r="A25" s="3" t="s">
        <v>40</v>
      </c>
      <c r="B25" s="3" t="s">
        <v>30</v>
      </c>
      <c r="C25" s="3" t="s">
        <v>24</v>
      </c>
      <c r="D25" s="4">
        <v>60</v>
      </c>
      <c r="E25" s="4">
        <v>42</v>
      </c>
      <c r="F25" s="5">
        <f t="shared" ref="F25:F26" si="66">D25*E25</f>
        <v>2520</v>
      </c>
      <c r="G25" s="5">
        <f t="shared" ref="G25:G26" si="67">F25/132.7%</f>
        <v>1899.0203466465712</v>
      </c>
      <c r="H25" s="5">
        <f t="shared" ref="H25:H26" si="68">ROUND(8.8%*G25,2)</f>
        <v>167.11</v>
      </c>
      <c r="I25" s="5">
        <f t="shared" ref="I25:I26" si="69">ROUND(0.35%*G25,2)</f>
        <v>6.65</v>
      </c>
      <c r="J25" s="5">
        <f t="shared" ref="J25:J26" si="70">SUM(H25+I25)</f>
        <v>173.76000000000002</v>
      </c>
      <c r="K25" s="5">
        <f t="shared" ref="K25:K26" si="71">SUM(G25-J25)</f>
        <v>1725.2603466465712</v>
      </c>
      <c r="L25" s="13">
        <v>0.35</v>
      </c>
      <c r="M25" s="5">
        <f t="shared" ref="M25:M26" si="72">ROUND((K25*L25),2)</f>
        <v>603.84</v>
      </c>
      <c r="N25" s="5">
        <f t="shared" ref="N25:N26" si="73">SUM(K25-M25)</f>
        <v>1121.420346646571</v>
      </c>
      <c r="O25" s="5">
        <f t="shared" ref="O25:O26" si="74">ROUND(G25*8.5%,2)</f>
        <v>161.41999999999999</v>
      </c>
      <c r="P25" s="5"/>
      <c r="Q25" s="5">
        <f t="shared" ref="Q25:Q26" si="75">ROUND(G25*24.2%,2)</f>
        <v>459.56</v>
      </c>
      <c r="R25" s="6">
        <f t="shared" ref="R25:R26" si="76">Q25+O25+N25+M25+J25</f>
        <v>2520.0003466465714</v>
      </c>
      <c r="S25" s="9" t="s">
        <v>32</v>
      </c>
      <c r="T25" s="8"/>
    </row>
    <row r="26" spans="1:20" ht="26.25" x14ac:dyDescent="0.25">
      <c r="A26" s="3" t="s">
        <v>40</v>
      </c>
      <c r="B26" s="3" t="s">
        <v>30</v>
      </c>
      <c r="C26" s="3" t="s">
        <v>24</v>
      </c>
      <c r="D26" s="4">
        <v>24</v>
      </c>
      <c r="E26" s="4">
        <v>79</v>
      </c>
      <c r="F26" s="5">
        <f t="shared" si="66"/>
        <v>1896</v>
      </c>
      <c r="G26" s="5">
        <f t="shared" si="67"/>
        <v>1428.7867370007536</v>
      </c>
      <c r="H26" s="5">
        <f t="shared" si="68"/>
        <v>125.73</v>
      </c>
      <c r="I26" s="5">
        <f t="shared" si="69"/>
        <v>5</v>
      </c>
      <c r="J26" s="5">
        <f t="shared" si="70"/>
        <v>130.73000000000002</v>
      </c>
      <c r="K26" s="5">
        <f t="shared" si="71"/>
        <v>1298.0567370007536</v>
      </c>
      <c r="L26" s="13">
        <v>0.35</v>
      </c>
      <c r="M26" s="5">
        <f t="shared" si="72"/>
        <v>454.32</v>
      </c>
      <c r="N26" s="5">
        <f t="shared" si="73"/>
        <v>843.73673700075369</v>
      </c>
      <c r="O26" s="5">
        <f t="shared" si="74"/>
        <v>121.45</v>
      </c>
      <c r="P26" s="5"/>
      <c r="Q26" s="5">
        <f t="shared" si="75"/>
        <v>345.77</v>
      </c>
      <c r="R26" s="6">
        <f t="shared" si="76"/>
        <v>1896.0067370007537</v>
      </c>
      <c r="S26" s="11" t="s">
        <v>33</v>
      </c>
      <c r="T26" s="12">
        <f>SUM(N25:N26)</f>
        <v>1965.1570836473247</v>
      </c>
    </row>
    <row r="28" spans="1:20" x14ac:dyDescent="0.25">
      <c r="A28" s="3" t="s">
        <v>41</v>
      </c>
      <c r="B28" s="3" t="s">
        <v>30</v>
      </c>
      <c r="C28" s="3" t="s">
        <v>24</v>
      </c>
      <c r="D28" s="4">
        <v>12</v>
      </c>
      <c r="E28" s="4">
        <v>42</v>
      </c>
      <c r="F28" s="5">
        <f t="shared" ref="F28:F29" si="77">D28*E28</f>
        <v>504</v>
      </c>
      <c r="G28" s="5">
        <f t="shared" ref="G28:G29" si="78">F28/132.7%</f>
        <v>379.80406932931425</v>
      </c>
      <c r="H28" s="5">
        <f t="shared" ref="H28:H29" si="79">ROUND(8.8%*G28,2)</f>
        <v>33.42</v>
      </c>
      <c r="I28" s="5">
        <f t="shared" ref="I28:I29" si="80">ROUND(0.35%*G28,2)</f>
        <v>1.33</v>
      </c>
      <c r="J28" s="5">
        <f t="shared" ref="J28:J29" si="81">SUM(H28+I28)</f>
        <v>34.75</v>
      </c>
      <c r="K28" s="5">
        <f t="shared" ref="K28:K29" si="82">SUM(G28-J28)</f>
        <v>345.05406932931425</v>
      </c>
      <c r="L28" s="5">
        <v>0.23</v>
      </c>
      <c r="M28" s="5">
        <f t="shared" ref="M28:M29" si="83">ROUND((K28*L28),2)</f>
        <v>79.36</v>
      </c>
      <c r="N28" s="5">
        <f t="shared" ref="N28:N29" si="84">SUM(K28-M28)</f>
        <v>265.69406932931423</v>
      </c>
      <c r="O28" s="5">
        <f t="shared" ref="O28:O29" si="85">ROUND(G28*8.5%,2)</f>
        <v>32.28</v>
      </c>
      <c r="P28" s="5"/>
      <c r="Q28" s="5">
        <f t="shared" ref="Q28:Q29" si="86">ROUND(G28*24.2%,2)</f>
        <v>91.91</v>
      </c>
      <c r="R28" s="6">
        <f t="shared" ref="R28:R29" si="87">Q28+O28+N28+M28+J28</f>
        <v>503.99406932931424</v>
      </c>
      <c r="S28" s="9" t="s">
        <v>32</v>
      </c>
      <c r="T28" s="8"/>
    </row>
    <row r="29" spans="1:20" ht="26.25" x14ac:dyDescent="0.25">
      <c r="A29" s="3" t="s">
        <v>41</v>
      </c>
      <c r="B29" s="3" t="s">
        <v>30</v>
      </c>
      <c r="C29" s="3" t="s">
        <v>24</v>
      </c>
      <c r="D29" s="4">
        <v>24</v>
      </c>
      <c r="E29" s="4">
        <v>79</v>
      </c>
      <c r="F29" s="5">
        <f t="shared" si="77"/>
        <v>1896</v>
      </c>
      <c r="G29" s="5">
        <f t="shared" si="78"/>
        <v>1428.7867370007536</v>
      </c>
      <c r="H29" s="5">
        <f t="shared" si="79"/>
        <v>125.73</v>
      </c>
      <c r="I29" s="5">
        <f t="shared" si="80"/>
        <v>5</v>
      </c>
      <c r="J29" s="5">
        <f t="shared" si="81"/>
        <v>130.73000000000002</v>
      </c>
      <c r="K29" s="5">
        <f t="shared" si="82"/>
        <v>1298.0567370007536</v>
      </c>
      <c r="L29" s="5">
        <v>0.23</v>
      </c>
      <c r="M29" s="5">
        <f t="shared" si="83"/>
        <v>298.55</v>
      </c>
      <c r="N29" s="5">
        <f t="shared" si="84"/>
        <v>999.50673700075367</v>
      </c>
      <c r="O29" s="5">
        <f t="shared" si="85"/>
        <v>121.45</v>
      </c>
      <c r="P29" s="5"/>
      <c r="Q29" s="5">
        <f t="shared" si="86"/>
        <v>345.77</v>
      </c>
      <c r="R29" s="6">
        <f t="shared" si="87"/>
        <v>1896.0067370007537</v>
      </c>
      <c r="S29" s="11" t="s">
        <v>33</v>
      </c>
      <c r="T29" s="12">
        <f>SUM(N28:N29)</f>
        <v>1265.200806330068</v>
      </c>
    </row>
    <row r="31" spans="1:20" x14ac:dyDescent="0.25">
      <c r="A31" s="3" t="s">
        <v>42</v>
      </c>
      <c r="B31" s="3" t="s">
        <v>30</v>
      </c>
      <c r="C31" s="3" t="s">
        <v>24</v>
      </c>
      <c r="D31" s="4">
        <v>24</v>
      </c>
      <c r="E31" s="4">
        <v>42</v>
      </c>
      <c r="F31" s="5">
        <f t="shared" ref="F31" si="88">D31*E31</f>
        <v>1008</v>
      </c>
      <c r="G31" s="5">
        <f t="shared" ref="G31" si="89">F31/132.7%</f>
        <v>759.60813865862849</v>
      </c>
      <c r="H31" s="5">
        <f t="shared" ref="H31" si="90">ROUND(8.8%*G31,2)</f>
        <v>66.849999999999994</v>
      </c>
      <c r="I31" s="5">
        <f t="shared" ref="I31" si="91">ROUND(0.35%*G31,2)</f>
        <v>2.66</v>
      </c>
      <c r="J31" s="5">
        <f t="shared" ref="J31" si="92">SUM(H31+I31)</f>
        <v>69.509999999999991</v>
      </c>
      <c r="K31" s="5">
        <f t="shared" ref="K31" si="93">SUM(G31-J31)</f>
        <v>690.0981386586285</v>
      </c>
      <c r="L31" s="5">
        <v>0.23</v>
      </c>
      <c r="M31" s="5">
        <f t="shared" ref="M31" si="94">ROUND((K31*L31),2)</f>
        <v>158.72</v>
      </c>
      <c r="N31" s="5">
        <f t="shared" ref="N31" si="95">SUM(K31-M31)</f>
        <v>531.37813865862847</v>
      </c>
      <c r="O31" s="5">
        <f t="shared" ref="O31" si="96">ROUND(G31*8.5%,2)</f>
        <v>64.569999999999993</v>
      </c>
      <c r="P31" s="5"/>
      <c r="Q31" s="5">
        <f t="shared" ref="Q31" si="97">ROUND(G31*24.2%,2)</f>
        <v>183.83</v>
      </c>
      <c r="R31" s="6">
        <f t="shared" ref="R31" si="98">Q31+O31+N31+M31+J31</f>
        <v>1008.0081386586285</v>
      </c>
      <c r="S31" s="9" t="s">
        <v>32</v>
      </c>
      <c r="T31" s="16">
        <f>N31</f>
        <v>531.37813865862847</v>
      </c>
    </row>
    <row r="33" spans="1:20" x14ac:dyDescent="0.25">
      <c r="A33" s="3" t="s">
        <v>43</v>
      </c>
      <c r="B33" s="3" t="s">
        <v>30</v>
      </c>
      <c r="C33" s="3" t="s">
        <v>24</v>
      </c>
      <c r="D33" s="4">
        <v>24</v>
      </c>
      <c r="E33" s="4">
        <v>42</v>
      </c>
      <c r="F33" s="5">
        <f t="shared" ref="F33:F34" si="99">D33*E33</f>
        <v>1008</v>
      </c>
      <c r="G33" s="5">
        <f t="shared" ref="G33:G34" si="100">F33/132.7%</f>
        <v>759.60813865862849</v>
      </c>
      <c r="H33" s="5">
        <f t="shared" ref="H33:H34" si="101">ROUND(8.8%*G33,2)</f>
        <v>66.849999999999994</v>
      </c>
      <c r="I33" s="5">
        <f t="shared" ref="I33:I34" si="102">ROUND(0.35%*G33,2)</f>
        <v>2.66</v>
      </c>
      <c r="J33" s="5">
        <f t="shared" ref="J33:J34" si="103">SUM(H33+I33)</f>
        <v>69.509999999999991</v>
      </c>
      <c r="K33" s="5">
        <f t="shared" ref="K33:K34" si="104">SUM(G33-J33)</f>
        <v>690.0981386586285</v>
      </c>
      <c r="L33" s="13">
        <v>0.35</v>
      </c>
      <c r="M33" s="5">
        <f t="shared" ref="M33:M34" si="105">ROUND((K33*L33),2)</f>
        <v>241.53</v>
      </c>
      <c r="N33" s="5">
        <f t="shared" ref="N33:N34" si="106">SUM(K33-M33)</f>
        <v>448.56813865862853</v>
      </c>
      <c r="O33" s="5">
        <f t="shared" ref="O33:O34" si="107">ROUND(G33*8.5%,2)</f>
        <v>64.569999999999993</v>
      </c>
      <c r="P33" s="5"/>
      <c r="Q33" s="5">
        <f t="shared" ref="Q33:Q34" si="108">ROUND(G33*24.2%,2)</f>
        <v>183.83</v>
      </c>
      <c r="R33" s="6">
        <f t="shared" ref="R33:R34" si="109">Q33+O33+N33+M33+J33</f>
        <v>1008.0081386586285</v>
      </c>
      <c r="S33" s="9" t="s">
        <v>32</v>
      </c>
      <c r="T33" s="8"/>
    </row>
    <row r="34" spans="1:20" ht="26.25" x14ac:dyDescent="0.25">
      <c r="A34" s="3" t="s">
        <v>43</v>
      </c>
      <c r="B34" s="3" t="s">
        <v>30</v>
      </c>
      <c r="C34" s="3" t="s">
        <v>24</v>
      </c>
      <c r="D34" s="4">
        <v>24</v>
      </c>
      <c r="E34" s="4">
        <v>79</v>
      </c>
      <c r="F34" s="5">
        <f t="shared" si="99"/>
        <v>1896</v>
      </c>
      <c r="G34" s="5">
        <f t="shared" si="100"/>
        <v>1428.7867370007536</v>
      </c>
      <c r="H34" s="5">
        <f t="shared" si="101"/>
        <v>125.73</v>
      </c>
      <c r="I34" s="5">
        <f t="shared" si="102"/>
        <v>5</v>
      </c>
      <c r="J34" s="5">
        <f t="shared" si="103"/>
        <v>130.73000000000002</v>
      </c>
      <c r="K34" s="5">
        <f t="shared" si="104"/>
        <v>1298.0567370007536</v>
      </c>
      <c r="L34" s="13">
        <v>0.35</v>
      </c>
      <c r="M34" s="5">
        <f t="shared" si="105"/>
        <v>454.32</v>
      </c>
      <c r="N34" s="5">
        <f t="shared" si="106"/>
        <v>843.73673700075369</v>
      </c>
      <c r="O34" s="5">
        <f t="shared" si="107"/>
        <v>121.45</v>
      </c>
      <c r="P34" s="5"/>
      <c r="Q34" s="5">
        <f t="shared" si="108"/>
        <v>345.77</v>
      </c>
      <c r="R34" s="6">
        <f t="shared" si="109"/>
        <v>1896.0067370007537</v>
      </c>
      <c r="S34" s="11" t="s">
        <v>33</v>
      </c>
      <c r="T34" s="12">
        <f>SUM(N33:N34)</f>
        <v>1292.3048756593821</v>
      </c>
    </row>
    <row r="36" spans="1:20" x14ac:dyDescent="0.25">
      <c r="A36" s="3" t="s">
        <v>44</v>
      </c>
      <c r="B36" s="3" t="s">
        <v>30</v>
      </c>
      <c r="C36" s="3" t="s">
        <v>24</v>
      </c>
      <c r="D36" s="4">
        <v>48</v>
      </c>
      <c r="E36" s="4">
        <v>42</v>
      </c>
      <c r="F36" s="5">
        <f t="shared" ref="F36" si="110">D36*E36</f>
        <v>2016</v>
      </c>
      <c r="G36" s="5">
        <f t="shared" ref="G36" si="111">F36/132.7%</f>
        <v>1519.216277317257</v>
      </c>
      <c r="H36" s="5">
        <f t="shared" ref="H36" si="112">ROUND(8.8%*G36,2)</f>
        <v>133.69</v>
      </c>
      <c r="I36" s="5">
        <f t="shared" ref="I36" si="113">ROUND(0.35%*G36,2)</f>
        <v>5.32</v>
      </c>
      <c r="J36" s="5">
        <f t="shared" ref="J36" si="114">SUM(H36+I36)</f>
        <v>139.01</v>
      </c>
      <c r="K36" s="5">
        <f t="shared" ref="K36" si="115">SUM(G36-J36)</f>
        <v>1380.206277317257</v>
      </c>
      <c r="L36" s="5">
        <v>0.23</v>
      </c>
      <c r="M36" s="5">
        <f t="shared" ref="M36" si="116">ROUND((K36*L36),2)</f>
        <v>317.45</v>
      </c>
      <c r="N36" s="5">
        <f t="shared" ref="N36" si="117">SUM(K36-M36)</f>
        <v>1062.7562773172569</v>
      </c>
      <c r="O36" s="5">
        <f t="shared" ref="O36" si="118">ROUND(G36*8.5%,2)</f>
        <v>129.13</v>
      </c>
      <c r="P36" s="5"/>
      <c r="Q36" s="5">
        <f t="shared" ref="Q36" si="119">ROUND(G36*24.2%,2)</f>
        <v>367.65</v>
      </c>
      <c r="R36" s="6">
        <f t="shared" ref="R36" si="120">Q36+O36+N36+M36+J36</f>
        <v>2015.996277317257</v>
      </c>
      <c r="S36" s="9" t="s">
        <v>32</v>
      </c>
      <c r="T36" s="8"/>
    </row>
    <row r="37" spans="1:20" ht="26.25" x14ac:dyDescent="0.25">
      <c r="A37" s="3" t="s">
        <v>44</v>
      </c>
      <c r="B37" s="3" t="s">
        <v>30</v>
      </c>
      <c r="C37" s="3" t="s">
        <v>24</v>
      </c>
      <c r="D37" s="4">
        <v>24</v>
      </c>
      <c r="E37" s="4">
        <v>79</v>
      </c>
      <c r="F37" s="5">
        <f>D37*E37</f>
        <v>1896</v>
      </c>
      <c r="G37" s="5">
        <f>F37/132.7%</f>
        <v>1428.7867370007536</v>
      </c>
      <c r="H37" s="5">
        <f>ROUND(8.8%*G37,2)</f>
        <v>125.73</v>
      </c>
      <c r="I37" s="5">
        <f>ROUND(0.35%*G37,2)</f>
        <v>5</v>
      </c>
      <c r="J37" s="5">
        <f>SUM(H37+I37)</f>
        <v>130.73000000000002</v>
      </c>
      <c r="K37" s="5">
        <f>SUM(G37-J37)</f>
        <v>1298.0567370007536</v>
      </c>
      <c r="L37" s="5">
        <v>0.23</v>
      </c>
      <c r="M37" s="5">
        <f>ROUND((K37*L37),2)</f>
        <v>298.55</v>
      </c>
      <c r="N37" s="5">
        <f>SUM(K37-M37)</f>
        <v>999.50673700075367</v>
      </c>
      <c r="O37" s="5">
        <f>ROUND(G37*8.5%,2)</f>
        <v>121.45</v>
      </c>
      <c r="P37" s="5"/>
      <c r="Q37" s="5">
        <f>ROUND(G37*24.2%,2)</f>
        <v>345.77</v>
      </c>
      <c r="R37" s="6">
        <f>Q37+O37+N37+M37+J37</f>
        <v>1896.0067370007537</v>
      </c>
      <c r="S37" s="11" t="s">
        <v>33</v>
      </c>
      <c r="T37" s="12">
        <f>SUM(N36:N37)</f>
        <v>2062.2630143180104</v>
      </c>
    </row>
    <row r="39" spans="1:20" x14ac:dyDescent="0.25">
      <c r="A39" s="3" t="s">
        <v>45</v>
      </c>
      <c r="B39" s="3" t="s">
        <v>30</v>
      </c>
      <c r="C39" s="3" t="s">
        <v>24</v>
      </c>
      <c r="D39" s="4">
        <v>12</v>
      </c>
      <c r="E39" s="4">
        <v>42</v>
      </c>
      <c r="F39" s="5">
        <f t="shared" ref="F39" si="121">D39*E39</f>
        <v>504</v>
      </c>
      <c r="G39" s="5">
        <f t="shared" ref="G39" si="122">F39/132.7%</f>
        <v>379.80406932931425</v>
      </c>
      <c r="H39" s="5">
        <f t="shared" ref="H39" si="123">ROUND(8.8%*G39,2)</f>
        <v>33.42</v>
      </c>
      <c r="I39" s="5">
        <f t="shared" ref="I39" si="124">ROUND(0.35%*G39,2)</f>
        <v>1.33</v>
      </c>
      <c r="J39" s="5">
        <f t="shared" ref="J39" si="125">SUM(H39+I39)</f>
        <v>34.75</v>
      </c>
      <c r="K39" s="5">
        <f t="shared" ref="K39" si="126">SUM(G39-J39)</f>
        <v>345.05406932931425</v>
      </c>
      <c r="L39" s="5">
        <v>0.23</v>
      </c>
      <c r="M39" s="5">
        <f t="shared" ref="M39" si="127">ROUND((K39*L39),2)</f>
        <v>79.36</v>
      </c>
      <c r="N39" s="5">
        <f t="shared" ref="N39" si="128">SUM(K39-M39)</f>
        <v>265.69406932931423</v>
      </c>
      <c r="O39" s="5">
        <f t="shared" ref="O39" si="129">ROUND(G39*8.5%,2)</f>
        <v>32.28</v>
      </c>
      <c r="P39" s="5"/>
      <c r="Q39" s="5">
        <f t="shared" ref="Q39" si="130">ROUND(G39*24.2%,2)</f>
        <v>91.91</v>
      </c>
      <c r="R39" s="6">
        <f t="shared" ref="R39" si="131">Q39+O39+N39+M39+J39</f>
        <v>503.99406932931424</v>
      </c>
      <c r="S39" s="9" t="s">
        <v>32</v>
      </c>
      <c r="T39" s="16">
        <f>N39</f>
        <v>265.69406932931423</v>
      </c>
    </row>
    <row r="41" spans="1:20" x14ac:dyDescent="0.25">
      <c r="A41" s="3" t="s">
        <v>46</v>
      </c>
      <c r="B41" s="3" t="s">
        <v>30</v>
      </c>
      <c r="C41" s="3" t="s">
        <v>24</v>
      </c>
      <c r="D41" s="4">
        <v>36</v>
      </c>
      <c r="E41" s="4">
        <v>42</v>
      </c>
      <c r="F41" s="5">
        <f t="shared" ref="F41:F42" si="132">D41*E41</f>
        <v>1512</v>
      </c>
      <c r="G41" s="5">
        <f t="shared" ref="G41:G42" si="133">F41/132.7%</f>
        <v>1139.4122079879428</v>
      </c>
      <c r="H41" s="5">
        <f t="shared" ref="H41:H42" si="134">ROUND(8.8%*G41,2)</f>
        <v>100.27</v>
      </c>
      <c r="I41" s="5">
        <f t="shared" ref="I41:I42" si="135">ROUND(0.35%*G41,2)</f>
        <v>3.99</v>
      </c>
      <c r="J41" s="5">
        <f t="shared" ref="J41:J42" si="136">SUM(H41+I41)</f>
        <v>104.25999999999999</v>
      </c>
      <c r="K41" s="5">
        <f t="shared" ref="K41:K42" si="137">SUM(G41-J41)</f>
        <v>1035.1522079879428</v>
      </c>
      <c r="L41" s="5">
        <v>0.23</v>
      </c>
      <c r="M41" s="5">
        <f t="shared" ref="M41:M42" si="138">ROUND((K41*L41),2)</f>
        <v>238.09</v>
      </c>
      <c r="N41" s="5">
        <f t="shared" ref="N41:N42" si="139">SUM(K41-M41)</f>
        <v>797.06220798794277</v>
      </c>
      <c r="O41" s="5">
        <f t="shared" ref="O41:O42" si="140">ROUND(G41*8.5%,2)</f>
        <v>96.85</v>
      </c>
      <c r="P41" s="5"/>
      <c r="Q41" s="5">
        <f t="shared" ref="Q41:Q42" si="141">ROUND(G41*24.2%,2)</f>
        <v>275.74</v>
      </c>
      <c r="R41" s="6">
        <f t="shared" ref="R41:R42" si="142">Q41+O41+N41+M41+J41</f>
        <v>1512.0022079879427</v>
      </c>
      <c r="S41" s="9" t="s">
        <v>32</v>
      </c>
      <c r="T41" s="8"/>
    </row>
    <row r="42" spans="1:20" ht="27" thickBot="1" x14ac:dyDescent="0.3">
      <c r="A42" s="3" t="s">
        <v>46</v>
      </c>
      <c r="B42" s="3" t="s">
        <v>30</v>
      </c>
      <c r="C42" s="3" t="s">
        <v>24</v>
      </c>
      <c r="D42" s="4">
        <v>36</v>
      </c>
      <c r="E42" s="4">
        <v>79</v>
      </c>
      <c r="F42" s="5">
        <f t="shared" si="132"/>
        <v>2844</v>
      </c>
      <c r="G42" s="5">
        <f t="shared" si="133"/>
        <v>2143.1801055011306</v>
      </c>
      <c r="H42" s="5">
        <f t="shared" si="134"/>
        <v>188.6</v>
      </c>
      <c r="I42" s="5">
        <f t="shared" si="135"/>
        <v>7.5</v>
      </c>
      <c r="J42" s="5">
        <f t="shared" si="136"/>
        <v>196.1</v>
      </c>
      <c r="K42" s="5">
        <f t="shared" si="137"/>
        <v>1947.0801055011307</v>
      </c>
      <c r="L42" s="5">
        <v>0.23</v>
      </c>
      <c r="M42" s="5">
        <f t="shared" si="138"/>
        <v>447.83</v>
      </c>
      <c r="N42" s="5">
        <f t="shared" si="139"/>
        <v>1499.2501055011307</v>
      </c>
      <c r="O42" s="5">
        <f t="shared" si="140"/>
        <v>182.17</v>
      </c>
      <c r="P42" s="5"/>
      <c r="Q42" s="5">
        <f t="shared" si="141"/>
        <v>518.65</v>
      </c>
      <c r="R42" s="6">
        <f t="shared" si="142"/>
        <v>2844.0001055011303</v>
      </c>
      <c r="S42" s="11" t="s">
        <v>33</v>
      </c>
      <c r="T42" s="17">
        <f>SUM(N41:N42)</f>
        <v>2296.3123134890734</v>
      </c>
    </row>
    <row r="43" spans="1:20" ht="15.75" thickBot="1" x14ac:dyDescent="0.3">
      <c r="A43" s="18"/>
      <c r="B43" s="18"/>
      <c r="C43" s="19" t="s">
        <v>47</v>
      </c>
      <c r="D43" s="19"/>
      <c r="E43" s="19"/>
      <c r="F43" s="20">
        <f>SUM(F4:F42)</f>
        <v>44302</v>
      </c>
      <c r="G43" s="20">
        <f t="shared" ref="G43:R43" si="143">SUM(G4:G42)</f>
        <v>33385.079125847784</v>
      </c>
      <c r="H43" s="20">
        <f t="shared" si="143"/>
        <v>2937.8799999999997</v>
      </c>
      <c r="I43" s="20">
        <f t="shared" si="143"/>
        <v>116.85999999999999</v>
      </c>
      <c r="J43" s="20">
        <f t="shared" si="143"/>
        <v>3054.7399999999993</v>
      </c>
      <c r="K43" s="20">
        <f t="shared" si="143"/>
        <v>30330.339125847771</v>
      </c>
      <c r="L43" s="20">
        <f t="shared" si="143"/>
        <v>7.530000000000002</v>
      </c>
      <c r="M43" s="20">
        <f t="shared" si="143"/>
        <v>8202.2199999999993</v>
      </c>
      <c r="N43" s="21">
        <f t="shared" si="143"/>
        <v>22128.119125847781</v>
      </c>
      <c r="O43" s="20">
        <f t="shared" si="143"/>
        <v>2837.7400000000002</v>
      </c>
      <c r="P43" s="20">
        <f t="shared" si="143"/>
        <v>0</v>
      </c>
      <c r="Q43" s="20">
        <f t="shared" si="143"/>
        <v>8079.2000000000007</v>
      </c>
      <c r="R43" s="20">
        <f t="shared" si="143"/>
        <v>44302.019125847779</v>
      </c>
      <c r="S43" s="18"/>
      <c r="T43" s="22">
        <f>SUM(T6:T42)</f>
        <v>22128.119125847781</v>
      </c>
    </row>
    <row r="46" spans="1:20" x14ac:dyDescent="0.25">
      <c r="A46" s="23" t="s">
        <v>0</v>
      </c>
      <c r="B46" t="s">
        <v>1</v>
      </c>
      <c r="C46" t="s">
        <v>2</v>
      </c>
      <c r="D46" t="s">
        <v>3</v>
      </c>
      <c r="E46" t="s">
        <v>48</v>
      </c>
      <c r="F46" t="s">
        <v>4</v>
      </c>
      <c r="G46" s="24" t="s">
        <v>5</v>
      </c>
      <c r="H46" t="s">
        <v>6</v>
      </c>
      <c r="I46" t="s">
        <v>7</v>
      </c>
      <c r="J46" t="s">
        <v>8</v>
      </c>
      <c r="K46" t="s">
        <v>9</v>
      </c>
      <c r="L46" t="s">
        <v>10</v>
      </c>
      <c r="M46" t="s">
        <v>11</v>
      </c>
      <c r="N46" t="s">
        <v>12</v>
      </c>
      <c r="O46" t="s">
        <v>13</v>
      </c>
      <c r="P46" t="s">
        <v>26</v>
      </c>
      <c r="Q46" t="s">
        <v>14</v>
      </c>
      <c r="R46" t="s">
        <v>27</v>
      </c>
      <c r="T46" s="25" t="s">
        <v>49</v>
      </c>
    </row>
    <row r="47" spans="1:20" x14ac:dyDescent="0.25">
      <c r="A47" s="3" t="s">
        <v>15</v>
      </c>
      <c r="B47" s="3" t="s">
        <v>16</v>
      </c>
      <c r="C47" s="3" t="s">
        <v>17</v>
      </c>
      <c r="D47" s="4">
        <v>40</v>
      </c>
      <c r="E47" s="4">
        <v>27</v>
      </c>
      <c r="F47" s="5">
        <f>D47*E47</f>
        <v>1080</v>
      </c>
      <c r="G47" s="5">
        <f>F47/132.7%</f>
        <v>813.86586284853058</v>
      </c>
      <c r="H47" s="5">
        <f>ROUND(8.8%*G47,2)</f>
        <v>71.62</v>
      </c>
      <c r="I47" s="5">
        <f>ROUND(0.35%*G47,2)</f>
        <v>2.85</v>
      </c>
      <c r="J47" s="5">
        <f>SUM(H47+I47)</f>
        <v>74.47</v>
      </c>
      <c r="K47" s="5">
        <f>SUM(G47-J47)</f>
        <v>739.39586284853056</v>
      </c>
      <c r="L47" s="5">
        <v>0.35</v>
      </c>
      <c r="M47" s="5">
        <f>ROUND((K47*L47),2)</f>
        <v>258.79000000000002</v>
      </c>
      <c r="N47" s="26">
        <f>SUM(K47-M47)</f>
        <v>480.60586284853053</v>
      </c>
      <c r="O47" s="5">
        <f>ROUND(G47*8.5%,2)</f>
        <v>69.180000000000007</v>
      </c>
      <c r="P47" s="5"/>
      <c r="Q47" s="5">
        <f>ROUND(G47*24.2%,2)</f>
        <v>196.96</v>
      </c>
      <c r="R47" s="6">
        <f>Q47+O47+N47+M47+J47</f>
        <v>1080.0058628485306</v>
      </c>
      <c r="S47" s="27" t="s">
        <v>50</v>
      </c>
      <c r="T47" s="16">
        <f>N47</f>
        <v>480.60586284853053</v>
      </c>
    </row>
    <row r="48" spans="1:20" x14ac:dyDescent="0.25">
      <c r="A48" s="3" t="s">
        <v>18</v>
      </c>
      <c r="B48" s="3" t="s">
        <v>19</v>
      </c>
      <c r="C48" s="3" t="s">
        <v>20</v>
      </c>
      <c r="D48" s="4">
        <v>30</v>
      </c>
      <c r="E48" s="4">
        <v>21.17</v>
      </c>
      <c r="F48" s="5">
        <f>D48*E48</f>
        <v>635.1</v>
      </c>
      <c r="G48" s="5">
        <f>F48/132.7%</f>
        <v>478.59834212509423</v>
      </c>
      <c r="H48" s="5">
        <f>ROUND(8.8%*G48,2)</f>
        <v>42.12</v>
      </c>
      <c r="I48" s="5">
        <f>ROUND(0.35%*G48,2)</f>
        <v>1.68</v>
      </c>
      <c r="J48" s="5">
        <f>SUM(H48+I48)</f>
        <v>43.8</v>
      </c>
      <c r="K48" s="5">
        <f>SUM(G48-J48)</f>
        <v>434.79834212509422</v>
      </c>
      <c r="L48" s="5">
        <v>0.23</v>
      </c>
      <c r="M48" s="5">
        <f>ROUND((K48*L48),2)</f>
        <v>100</v>
      </c>
      <c r="N48" s="26">
        <f>SUM(K48-M48)</f>
        <v>334.79834212509422</v>
      </c>
      <c r="O48" s="5">
        <f>ROUND(G48*8.5%,2)</f>
        <v>40.68</v>
      </c>
      <c r="P48" s="5"/>
      <c r="Q48" s="5">
        <f>ROUND(G48*24.2%,2)</f>
        <v>115.82</v>
      </c>
      <c r="R48" s="6">
        <f>Q48+O48+N48+M48+J48</f>
        <v>635.09834212509418</v>
      </c>
      <c r="S48" s="28"/>
      <c r="T48" s="16">
        <f t="shared" ref="T48:T50" si="144">N48</f>
        <v>334.79834212509422</v>
      </c>
    </row>
    <row r="49" spans="1:20" x14ac:dyDescent="0.25">
      <c r="A49" s="3" t="s">
        <v>21</v>
      </c>
      <c r="B49" s="3" t="s">
        <v>19</v>
      </c>
      <c r="C49" s="3" t="s">
        <v>20</v>
      </c>
      <c r="D49" s="4">
        <v>30</v>
      </c>
      <c r="E49" s="4">
        <v>21.17</v>
      </c>
      <c r="F49" s="5">
        <f>D49*E49</f>
        <v>635.1</v>
      </c>
      <c r="G49" s="5">
        <f>F49/132.7%</f>
        <v>478.59834212509423</v>
      </c>
      <c r="H49" s="5">
        <f>ROUND(8.8%*G49,2)</f>
        <v>42.12</v>
      </c>
      <c r="I49" s="5">
        <f>ROUND(0.35%*G49,2)</f>
        <v>1.68</v>
      </c>
      <c r="J49" s="5">
        <f>SUM(H49+I49)</f>
        <v>43.8</v>
      </c>
      <c r="K49" s="5">
        <f>SUM(G49-J49)</f>
        <v>434.79834212509422</v>
      </c>
      <c r="L49" s="5">
        <v>0.23</v>
      </c>
      <c r="M49" s="5">
        <f>ROUND((K49*L49),2)</f>
        <v>100</v>
      </c>
      <c r="N49" s="26">
        <f>SUM(K49-M49)</f>
        <v>334.79834212509422</v>
      </c>
      <c r="O49" s="5">
        <f>ROUND(G49*8.5%,2)</f>
        <v>40.68</v>
      </c>
      <c r="P49" s="5"/>
      <c r="Q49" s="5">
        <f>ROUND(G49*24.2%,2)</f>
        <v>115.82</v>
      </c>
      <c r="R49" s="6">
        <f>Q49+O49+N49+M49+J49</f>
        <v>635.09834212509418</v>
      </c>
      <c r="S49" s="28"/>
      <c r="T49" s="16">
        <f t="shared" si="144"/>
        <v>334.79834212509422</v>
      </c>
    </row>
    <row r="50" spans="1:20" x14ac:dyDescent="0.25">
      <c r="A50" s="29"/>
      <c r="B50" s="30"/>
      <c r="C50" s="31" t="s">
        <v>22</v>
      </c>
      <c r="D50" s="32"/>
      <c r="E50" s="32"/>
      <c r="F50" s="13">
        <f>SUM(F47:F49)</f>
        <v>2350.1999999999998</v>
      </c>
      <c r="G50" s="13">
        <f t="shared" ref="G50:K50" si="145">SUM(G47:G49)</f>
        <v>1771.0625470987191</v>
      </c>
      <c r="H50" s="13">
        <f t="shared" si="145"/>
        <v>155.86000000000001</v>
      </c>
      <c r="I50" s="13">
        <f t="shared" si="145"/>
        <v>6.21</v>
      </c>
      <c r="J50" s="13">
        <f t="shared" si="145"/>
        <v>162.07</v>
      </c>
      <c r="K50" s="13">
        <f t="shared" si="145"/>
        <v>1608.9925470987191</v>
      </c>
      <c r="L50" s="13"/>
      <c r="M50" s="13">
        <f t="shared" ref="M50:Q50" si="146">SUM(M47:M49)</f>
        <v>458.79</v>
      </c>
      <c r="N50" s="13">
        <f t="shared" si="146"/>
        <v>1150.2025470987189</v>
      </c>
      <c r="O50" s="13">
        <f t="shared" si="146"/>
        <v>150.54000000000002</v>
      </c>
      <c r="P50" s="13">
        <f t="shared" si="146"/>
        <v>0</v>
      </c>
      <c r="Q50" s="13">
        <f t="shared" si="146"/>
        <v>428.59999999999997</v>
      </c>
      <c r="R50" s="33">
        <f>SUM(R47:R49)</f>
        <v>2350.2025470987192</v>
      </c>
      <c r="S50" s="34"/>
      <c r="T50" s="35">
        <f t="shared" si="144"/>
        <v>1150.2025470987189</v>
      </c>
    </row>
  </sheetData>
  <mergeCells count="2">
    <mergeCell ref="A3:P3"/>
    <mergeCell ref="S47:S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DSGA</dc:creator>
  <cp:lastModifiedBy>DSGA</cp:lastModifiedBy>
  <dcterms:created xsi:type="dcterms:W3CDTF">2026-03-04T13:10:16Z</dcterms:created>
  <dcterms:modified xsi:type="dcterms:W3CDTF">2026-03-04T13:15:37Z</dcterms:modified>
</cp:coreProperties>
</file>