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CONTABILITA' dal 1-9-2014\CONSUNTIVO\CONSUNTIVO 2025\"/>
    </mc:Choice>
  </mc:AlternateContent>
  <bookViews>
    <workbookView xWindow="0" yWindow="0" windowWidth="28800" windowHeight="12315"/>
  </bookViews>
  <sheets>
    <sheet name="Foglio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8" i="1" l="1"/>
  <c r="K68" i="1"/>
  <c r="S66" i="1"/>
  <c r="R65" i="1"/>
  <c r="R67" i="1" s="1"/>
  <c r="N65" i="1"/>
  <c r="N67" i="1" s="1"/>
  <c r="L65" i="1"/>
  <c r="L68" i="1" s="1"/>
  <c r="K65" i="1"/>
  <c r="K67" i="1" s="1"/>
  <c r="I65" i="1"/>
  <c r="I67" i="1" s="1"/>
  <c r="R63" i="1"/>
  <c r="Q63" i="1"/>
  <c r="Q65" i="1" s="1"/>
  <c r="P63" i="1"/>
  <c r="P65" i="1" s="1"/>
  <c r="O63" i="1"/>
  <c r="O65" i="1" s="1"/>
  <c r="N63" i="1"/>
  <c r="M63" i="1"/>
  <c r="M65" i="1" s="1"/>
  <c r="L63" i="1"/>
  <c r="K63" i="1"/>
  <c r="J63" i="1"/>
  <c r="J65" i="1" s="1"/>
  <c r="I63" i="1"/>
  <c r="H63" i="1"/>
  <c r="H65" i="1" s="1"/>
  <c r="G63" i="1"/>
  <c r="G65" i="1" s="1"/>
  <c r="F63" i="1"/>
  <c r="F65" i="1" s="1"/>
  <c r="C63" i="1"/>
  <c r="E62" i="1"/>
  <c r="D62" i="1"/>
  <c r="C62" i="1"/>
  <c r="B62" i="1"/>
  <c r="U61" i="1"/>
  <c r="S61" i="1"/>
  <c r="E61" i="1"/>
  <c r="U60" i="1"/>
  <c r="S60" i="1"/>
  <c r="D59" i="1"/>
  <c r="C59" i="1"/>
  <c r="E59" i="1" s="1"/>
  <c r="B59" i="1"/>
  <c r="S58" i="1"/>
  <c r="E58" i="1"/>
  <c r="U58" i="1" s="1"/>
  <c r="S57" i="1"/>
  <c r="E57" i="1"/>
  <c r="U57" i="1" s="1"/>
  <c r="E56" i="1"/>
  <c r="C56" i="1"/>
  <c r="B56" i="1"/>
  <c r="U55" i="1"/>
  <c r="S55" i="1"/>
  <c r="D55" i="1"/>
  <c r="S54" i="1"/>
  <c r="U54" i="1" s="1"/>
  <c r="D54" i="1"/>
  <c r="S53" i="1"/>
  <c r="U53" i="1" s="1"/>
  <c r="D53" i="1"/>
  <c r="U52" i="1"/>
  <c r="S52" i="1"/>
  <c r="D52" i="1"/>
  <c r="S51" i="1"/>
  <c r="U51" i="1" s="1"/>
  <c r="D51" i="1"/>
  <c r="S50" i="1"/>
  <c r="U50" i="1" s="1"/>
  <c r="D50" i="1"/>
  <c r="S49" i="1"/>
  <c r="U49" i="1" s="1"/>
  <c r="D49" i="1"/>
  <c r="U48" i="1"/>
  <c r="S48" i="1"/>
  <c r="D48" i="1"/>
  <c r="S47" i="1"/>
  <c r="U47" i="1" s="1"/>
  <c r="D47" i="1"/>
  <c r="U46" i="1"/>
  <c r="S46" i="1"/>
  <c r="D46" i="1"/>
  <c r="D56" i="1" s="1"/>
  <c r="C45" i="1"/>
  <c r="B45" i="1"/>
  <c r="S44" i="1"/>
  <c r="E44" i="1"/>
  <c r="U44" i="1" s="1"/>
  <c r="S43" i="1"/>
  <c r="E43" i="1"/>
  <c r="U43" i="1" s="1"/>
  <c r="S42" i="1"/>
  <c r="E42" i="1"/>
  <c r="U42" i="1" s="1"/>
  <c r="U41" i="1"/>
  <c r="S41" i="1"/>
  <c r="D41" i="1"/>
  <c r="D45" i="1" s="1"/>
  <c r="S40" i="1"/>
  <c r="E40" i="1"/>
  <c r="E45" i="1" s="1"/>
  <c r="S39" i="1"/>
  <c r="E39" i="1"/>
  <c r="U39" i="1" s="1"/>
  <c r="E38" i="1"/>
  <c r="C38" i="1"/>
  <c r="B38" i="1"/>
  <c r="S37" i="1"/>
  <c r="E37" i="1"/>
  <c r="U37" i="1" s="1"/>
  <c r="U36" i="1"/>
  <c r="S36" i="1"/>
  <c r="D36" i="1"/>
  <c r="U35" i="1"/>
  <c r="S35" i="1"/>
  <c r="D35" i="1"/>
  <c r="U34" i="1"/>
  <c r="S34" i="1"/>
  <c r="D34" i="1"/>
  <c r="D38" i="1" s="1"/>
  <c r="E33" i="1"/>
  <c r="C33" i="1"/>
  <c r="B33" i="1"/>
  <c r="S32" i="1"/>
  <c r="U32" i="1" s="1"/>
  <c r="D32" i="1"/>
  <c r="U31" i="1"/>
  <c r="S31" i="1"/>
  <c r="D31" i="1"/>
  <c r="U30" i="1"/>
  <c r="S30" i="1"/>
  <c r="D30" i="1"/>
  <c r="U29" i="1"/>
  <c r="S29" i="1"/>
  <c r="D29" i="1"/>
  <c r="D33" i="1" s="1"/>
  <c r="U28" i="1"/>
  <c r="S28" i="1"/>
  <c r="D28" i="1"/>
  <c r="C27" i="1"/>
  <c r="S26" i="1"/>
  <c r="E26" i="1"/>
  <c r="U26" i="1" s="1"/>
  <c r="U25" i="1"/>
  <c r="S25" i="1"/>
  <c r="E25" i="1"/>
  <c r="S24" i="1"/>
  <c r="B24" i="1"/>
  <c r="E24" i="1" s="1"/>
  <c r="U24" i="1" s="1"/>
  <c r="S23" i="1"/>
  <c r="B23" i="1"/>
  <c r="E23" i="1" s="1"/>
  <c r="U23" i="1" s="1"/>
  <c r="T22" i="1"/>
  <c r="S22" i="1"/>
  <c r="E22" i="1"/>
  <c r="U22" i="1" s="1"/>
  <c r="B22" i="1"/>
  <c r="T21" i="1"/>
  <c r="S21" i="1"/>
  <c r="E21" i="1"/>
  <c r="U21" i="1" s="1"/>
  <c r="B21" i="1"/>
  <c r="S20" i="1"/>
  <c r="E20" i="1"/>
  <c r="U20" i="1" s="1"/>
  <c r="B20" i="1"/>
  <c r="S19" i="1"/>
  <c r="B19" i="1"/>
  <c r="E19" i="1" s="1"/>
  <c r="U19" i="1" s="1"/>
  <c r="S18" i="1"/>
  <c r="S63" i="1" s="1"/>
  <c r="B18" i="1"/>
  <c r="E18" i="1" s="1"/>
  <c r="U18" i="1" s="1"/>
  <c r="S17" i="1"/>
  <c r="E17" i="1"/>
  <c r="U17" i="1" s="1"/>
  <c r="B17" i="1"/>
  <c r="S16" i="1"/>
  <c r="E16" i="1"/>
  <c r="U16" i="1" s="1"/>
  <c r="B16" i="1"/>
  <c r="T15" i="1"/>
  <c r="S15" i="1"/>
  <c r="E15" i="1"/>
  <c r="U15" i="1" s="1"/>
  <c r="B15" i="1"/>
  <c r="U14" i="1"/>
  <c r="S14" i="1"/>
  <c r="E14" i="1"/>
  <c r="B14" i="1"/>
  <c r="S13" i="1"/>
  <c r="E13" i="1"/>
  <c r="U13" i="1" s="1"/>
  <c r="B13" i="1"/>
  <c r="S12" i="1"/>
  <c r="U12" i="1" s="1"/>
  <c r="E12" i="1"/>
  <c r="B12" i="1"/>
  <c r="U11" i="1"/>
  <c r="S11" i="1"/>
  <c r="E11" i="1"/>
  <c r="B11" i="1"/>
  <c r="U10" i="1"/>
  <c r="S10" i="1"/>
  <c r="E10" i="1"/>
  <c r="B10" i="1"/>
  <c r="S9" i="1"/>
  <c r="E9" i="1"/>
  <c r="U9" i="1" s="1"/>
  <c r="B9" i="1"/>
  <c r="S8" i="1"/>
  <c r="E8" i="1"/>
  <c r="U8" i="1" s="1"/>
  <c r="B8" i="1"/>
  <c r="U7" i="1"/>
  <c r="S7" i="1"/>
  <c r="E7" i="1"/>
  <c r="B7" i="1"/>
  <c r="U6" i="1"/>
  <c r="S6" i="1"/>
  <c r="E6" i="1"/>
  <c r="B6" i="1"/>
  <c r="S5" i="1"/>
  <c r="B5" i="1"/>
  <c r="E5" i="1" s="1"/>
  <c r="U5" i="1" s="1"/>
  <c r="T4" i="1"/>
  <c r="T63" i="1" s="1"/>
  <c r="T68" i="1" s="1"/>
  <c r="S4" i="1"/>
  <c r="B4" i="1"/>
  <c r="E4" i="1" s="1"/>
  <c r="S2" i="1"/>
  <c r="M67" i="1" l="1"/>
  <c r="M68" i="1"/>
  <c r="D63" i="1"/>
  <c r="O67" i="1"/>
  <c r="O68" i="1"/>
  <c r="P67" i="1"/>
  <c r="P68" i="1"/>
  <c r="Q67" i="1"/>
  <c r="Q68" i="1"/>
  <c r="U4" i="1"/>
  <c r="E27" i="1"/>
  <c r="E63" i="1" s="1"/>
  <c r="F67" i="1"/>
  <c r="F68" i="1"/>
  <c r="S65" i="1"/>
  <c r="G67" i="1"/>
  <c r="G68" i="1"/>
  <c r="H67" i="1"/>
  <c r="H68" i="1"/>
  <c r="J67" i="1"/>
  <c r="J68" i="1"/>
  <c r="U40" i="1"/>
  <c r="B73" i="1" s="1"/>
  <c r="L67" i="1"/>
  <c r="N68" i="1"/>
  <c r="B27" i="1"/>
  <c r="B63" i="1" s="1"/>
  <c r="B64" i="1" s="1"/>
  <c r="I68" i="1"/>
  <c r="S68" i="1" l="1"/>
  <c r="S67" i="1"/>
  <c r="Q73" i="1"/>
  <c r="B72" i="1"/>
  <c r="U69" i="1"/>
  <c r="B74" i="1"/>
  <c r="B75" i="1" s="1"/>
  <c r="U63" i="1"/>
  <c r="B68" i="1" l="1"/>
  <c r="B70" i="1" s="1"/>
  <c r="S70" i="1" l="1"/>
</calcChain>
</file>

<file path=xl/comments1.xml><?xml version="1.0" encoding="utf-8"?>
<comments xmlns="http://schemas.openxmlformats.org/spreadsheetml/2006/main">
  <authors>
    <author>DSGA</author>
  </authors>
  <commentList>
    <comment ref="B6" authorId="0" shapeId="0">
      <text>
        <r>
          <rPr>
            <sz val="6"/>
            <color indexed="81"/>
            <rFont val="Tahoma"/>
            <family val="2"/>
          </rPr>
          <t>RES ATTIVO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<sst xmlns="http://schemas.openxmlformats.org/spreadsheetml/2006/main" count="90" uniqueCount="84">
  <si>
    <t>PROGRAMMATO USCITE</t>
  </si>
  <si>
    <t>avanzo amm.ne 2024</t>
  </si>
  <si>
    <t>previsione iniziale 01/01/25</t>
  </si>
  <si>
    <t xml:space="preserve">modifiche </t>
  </si>
  <si>
    <t>previsione al 31/12/2025</t>
  </si>
  <si>
    <t>A01 /1 FUNZ. GENERALE</t>
  </si>
  <si>
    <t xml:space="preserve">A02/1 FUNZ. AMM.VO </t>
  </si>
  <si>
    <t>A03/1 FUNZ.  DIDATTICO</t>
  </si>
  <si>
    <t>A03/11 PNRR DM 65</t>
  </si>
  <si>
    <t>A3/12 - PNRR DM 66</t>
  </si>
  <si>
    <t>A.03/13 - PNRR D.M. 19</t>
  </si>
  <si>
    <t>A05/1 VIAGGI ISTRUZIONE</t>
  </si>
  <si>
    <t>A06/1 ORIENTAMENTO</t>
  </si>
  <si>
    <t>P02/2                        DM 102</t>
  </si>
  <si>
    <t>P02/3                        PIANO ESTATE</t>
  </si>
  <si>
    <t>P02/4                         ORIENTAMENTO</t>
  </si>
  <si>
    <t>P04/1                        FORMAZIONE</t>
  </si>
  <si>
    <t xml:space="preserve">fondo riserva </t>
  </si>
  <si>
    <t>TOTALE SPESE DISTINTE SU ENTRATE</t>
  </si>
  <si>
    <t xml:space="preserve">radiazione/ diminuzione residui attivi e passivi </t>
  </si>
  <si>
    <t>AVANZO AMM.NE</t>
  </si>
  <si>
    <t>AVANZO NON VINCOLATO</t>
  </si>
  <si>
    <t>contributo diari per funz.</t>
  </si>
  <si>
    <t>distributori bevande</t>
  </si>
  <si>
    <t xml:space="preserve">sconto contrib. assicurazione </t>
  </si>
  <si>
    <t>orientamento</t>
  </si>
  <si>
    <t xml:space="preserve">vinc. SP Mello </t>
  </si>
  <si>
    <t xml:space="preserve">alunni per progetti </t>
  </si>
  <si>
    <t>compenso revisori conti</t>
  </si>
  <si>
    <t>Pro loco x SI Mantello</t>
  </si>
  <si>
    <t>PNRR esper citt.Sito Web</t>
  </si>
  <si>
    <t>MIUR patti comunità nota 2753 del 17/11/21</t>
  </si>
  <si>
    <t>PNRR SCUOLA 4.0 (non impegnati)</t>
  </si>
  <si>
    <t xml:space="preserve">Comune Cino dir.studio </t>
  </si>
  <si>
    <t>Comune Cercino per funz</t>
  </si>
  <si>
    <t>Pro loco Cercino SI+SP Mantello</t>
  </si>
  <si>
    <t>Pro loco Mantello SI+SP Mantello</t>
  </si>
  <si>
    <t xml:space="preserve">alunni viaggi istruzione </t>
  </si>
  <si>
    <t>PNRR DM 65</t>
  </si>
  <si>
    <t xml:space="preserve">PNRR DM 66 </t>
  </si>
  <si>
    <t>PNRR DM 19</t>
  </si>
  <si>
    <t>altre istituz vincolati</t>
  </si>
  <si>
    <t>TOTALE</t>
  </si>
  <si>
    <t>FUNZIONAMENTO 3-1-1</t>
  </si>
  <si>
    <t>REVISORI DEI CONTI</t>
  </si>
  <si>
    <t xml:space="preserve">ORIENTAMENTO </t>
  </si>
  <si>
    <t>ABBONAMENTI EDITORIALI</t>
  </si>
  <si>
    <t>DISPERSIONE SCOLASTICA - FUNZ.</t>
  </si>
  <si>
    <t>PN D.M. 102 avviso 136777</t>
  </si>
  <si>
    <t>PN D.M. PIANO ESTATE avvo 81652-2</t>
  </si>
  <si>
    <t>PN D.M. ORIENTAMENTO avvo 57173</t>
  </si>
  <si>
    <t>COMUNE DI TRAONA</t>
  </si>
  <si>
    <t>COMUNE DI MANTELLO</t>
  </si>
  <si>
    <t>COMUNE DI MELLO</t>
  </si>
  <si>
    <t>COMUNE DI CINO 2025-26</t>
  </si>
  <si>
    <t>COMUNE DI CERCINO</t>
  </si>
  <si>
    <t>IC Cosio rimborso spese giochi student.</t>
  </si>
  <si>
    <t>ALUNNI VIAGGI ISTRUZIONE</t>
  </si>
  <si>
    <t>contrib. per assicurazione alunni</t>
  </si>
  <si>
    <t>contrib. per assicurazione personale</t>
  </si>
  <si>
    <t>alunni progetto inglese SSIG</t>
  </si>
  <si>
    <t>Latte nelle scuole</t>
  </si>
  <si>
    <t>diario</t>
  </si>
  <si>
    <t>pro-loco Cercino</t>
  </si>
  <si>
    <t>pro-loco Mantello</t>
  </si>
  <si>
    <t>pro-loco Traona</t>
  </si>
  <si>
    <t>interessi</t>
  </si>
  <si>
    <t>TOTALE GENERALE</t>
  </si>
  <si>
    <t>totali</t>
  </si>
  <si>
    <t>calcolo avanzo amm.ne:</t>
  </si>
  <si>
    <t>impegnato</t>
  </si>
  <si>
    <t>cassa al 31/12/2025</t>
  </si>
  <si>
    <t xml:space="preserve">pagato </t>
  </si>
  <si>
    <t xml:space="preserve">residui attivi </t>
  </si>
  <si>
    <t>res passivi</t>
  </si>
  <si>
    <t>disp da progr</t>
  </si>
  <si>
    <t>residui passivi esercizio</t>
  </si>
  <si>
    <t>avanzo sui mod I</t>
  </si>
  <si>
    <t xml:space="preserve">residui passivi precedenti </t>
  </si>
  <si>
    <t xml:space="preserve">avanzo amm.ne </t>
  </si>
  <si>
    <t xml:space="preserve">avanzo competenza </t>
  </si>
  <si>
    <t xml:space="preserve">avanzo amm.ne vincolato </t>
  </si>
  <si>
    <t>avanzo non vncolato</t>
  </si>
  <si>
    <t xml:space="preserve">Conto consuntivo 2025 in formato tabellare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</si>
</sst>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7"/>
      <name val="Arial"/>
      <family val="2"/>
    </font>
    <font>
      <sz val="9"/>
      <name val="Arial"/>
      <family val="2"/>
    </font>
    <font>
      <b/>
      <sz val="8"/>
      <color indexed="14"/>
      <name val="Arial"/>
      <family val="2"/>
    </font>
    <font>
      <sz val="8"/>
      <color theme="1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7"/>
      <name val="Arial"/>
      <family val="2"/>
    </font>
    <font>
      <sz val="6"/>
      <color indexed="81"/>
      <name val="Tahoma"/>
      <family val="2"/>
    </font>
    <font>
      <sz val="9"/>
      <color indexed="81"/>
      <name val="Tahoma"/>
      <charset val="1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43" fontId="2" fillId="0" borderId="1" xfId="1" applyFont="1" applyBorder="1" applyAlignment="1"/>
    <xf numFmtId="43" fontId="3" fillId="0" borderId="2" xfId="1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43" fontId="3" fillId="0" borderId="1" xfId="1" applyFont="1" applyBorder="1" applyAlignment="1"/>
    <xf numFmtId="43" fontId="4" fillId="0" borderId="1" xfId="1" applyFont="1" applyBorder="1" applyAlignment="1"/>
    <xf numFmtId="43" fontId="4" fillId="0" borderId="2" xfId="1" applyFont="1" applyBorder="1" applyAlignment="1">
      <alignment horizontal="center"/>
    </xf>
    <xf numFmtId="43" fontId="4" fillId="0" borderId="2" xfId="1" applyFont="1" applyBorder="1" applyAlignment="1">
      <alignment horizontal="right"/>
    </xf>
    <xf numFmtId="43" fontId="4" fillId="0" borderId="4" xfId="1" applyFont="1" applyBorder="1" applyAlignment="1">
      <alignment horizontal="center"/>
    </xf>
    <xf numFmtId="43" fontId="5" fillId="2" borderId="4" xfId="1" applyFont="1" applyFill="1" applyBorder="1" applyAlignment="1"/>
    <xf numFmtId="43" fontId="4" fillId="0" borderId="4" xfId="1" applyFont="1" applyBorder="1" applyAlignment="1"/>
    <xf numFmtId="43" fontId="6" fillId="0" borderId="4" xfId="1" applyFont="1" applyBorder="1" applyAlignment="1">
      <alignment wrapText="1"/>
    </xf>
    <xf numFmtId="43" fontId="7" fillId="0" borderId="4" xfId="1" applyFont="1" applyBorder="1" applyAlignment="1">
      <alignment wrapText="1"/>
    </xf>
    <xf numFmtId="43" fontId="7" fillId="3" borderId="4" xfId="1" applyFont="1" applyFill="1" applyBorder="1" applyAlignment="1">
      <alignment horizontal="center" wrapText="1"/>
    </xf>
    <xf numFmtId="43" fontId="7" fillId="2" borderId="4" xfId="1" applyFont="1" applyFill="1" applyBorder="1" applyAlignment="1">
      <alignment horizontal="center" wrapText="1"/>
    </xf>
    <xf numFmtId="43" fontId="6" fillId="2" borderId="4" xfId="1" applyFont="1" applyFill="1" applyBorder="1" applyAlignment="1">
      <alignment horizontal="center" wrapText="1"/>
    </xf>
    <xf numFmtId="43" fontId="7" fillId="0" borderId="4" xfId="1" applyFont="1" applyBorder="1" applyAlignment="1">
      <alignment horizontal="center" wrapText="1"/>
    </xf>
    <xf numFmtId="43" fontId="6" fillId="0" borderId="4" xfId="1" applyFont="1" applyBorder="1" applyAlignment="1">
      <alignment horizontal="center" wrapText="1"/>
    </xf>
    <xf numFmtId="43" fontId="8" fillId="2" borderId="4" xfId="1" applyFont="1" applyFill="1" applyBorder="1"/>
    <xf numFmtId="43" fontId="9" fillId="3" borderId="4" xfId="1" applyFont="1" applyFill="1" applyBorder="1"/>
    <xf numFmtId="43" fontId="9" fillId="2" borderId="4" xfId="1" applyFont="1" applyFill="1" applyBorder="1"/>
    <xf numFmtId="43" fontId="4" fillId="4" borderId="4" xfId="1" applyFont="1" applyFill="1" applyBorder="1"/>
    <xf numFmtId="43" fontId="10" fillId="4" borderId="4" xfId="1" applyFont="1" applyFill="1" applyBorder="1"/>
    <xf numFmtId="43" fontId="4" fillId="2" borderId="4" xfId="1" applyFont="1" applyFill="1" applyBorder="1"/>
    <xf numFmtId="43" fontId="4" fillId="4" borderId="0" xfId="1" applyFont="1" applyFill="1"/>
    <xf numFmtId="43" fontId="8" fillId="5" borderId="4" xfId="1" applyFont="1" applyFill="1" applyBorder="1"/>
    <xf numFmtId="43" fontId="11" fillId="4" borderId="4" xfId="1" applyFont="1" applyFill="1" applyBorder="1"/>
    <xf numFmtId="43" fontId="4" fillId="5" borderId="4" xfId="1" applyFont="1" applyFill="1" applyBorder="1"/>
    <xf numFmtId="43" fontId="4" fillId="0" borderId="4" xfId="1" applyFont="1" applyBorder="1"/>
    <xf numFmtId="43" fontId="4" fillId="6" borderId="4" xfId="1" applyFont="1" applyFill="1" applyBorder="1"/>
    <xf numFmtId="43" fontId="12" fillId="5" borderId="4" xfId="1" applyFont="1" applyFill="1" applyBorder="1"/>
    <xf numFmtId="43" fontId="8" fillId="5" borderId="3" xfId="1" applyFont="1" applyFill="1" applyBorder="1"/>
    <xf numFmtId="43" fontId="4" fillId="0" borderId="0" xfId="1" applyFont="1"/>
    <xf numFmtId="43" fontId="8" fillId="7" borderId="4" xfId="1" applyFont="1" applyFill="1" applyBorder="1"/>
    <xf numFmtId="43" fontId="4" fillId="8" borderId="4" xfId="1" applyFont="1" applyFill="1" applyBorder="1"/>
    <xf numFmtId="43" fontId="9" fillId="9" borderId="4" xfId="1" applyFont="1" applyFill="1" applyBorder="1"/>
    <xf numFmtId="43" fontId="13" fillId="8" borderId="4" xfId="1" applyFont="1" applyFill="1" applyBorder="1"/>
    <xf numFmtId="43" fontId="5" fillId="8" borderId="4" xfId="1" applyFont="1" applyFill="1" applyBorder="1"/>
    <xf numFmtId="43" fontId="8" fillId="0" borderId="4" xfId="1" applyFont="1" applyFill="1" applyBorder="1"/>
    <xf numFmtId="43" fontId="8" fillId="10" borderId="3" xfId="1" applyFont="1" applyFill="1" applyBorder="1"/>
    <xf numFmtId="43" fontId="9" fillId="0" borderId="4" xfId="1" applyFont="1" applyBorder="1"/>
    <xf numFmtId="43" fontId="9" fillId="11" borderId="4" xfId="1" applyFont="1" applyFill="1" applyBorder="1"/>
    <xf numFmtId="43" fontId="10" fillId="12" borderId="4" xfId="1" applyFont="1" applyFill="1" applyBorder="1"/>
    <xf numFmtId="43" fontId="8" fillId="0" borderId="4" xfId="1" applyFont="1" applyBorder="1"/>
    <xf numFmtId="43" fontId="8" fillId="8" borderId="4" xfId="1" applyFont="1" applyFill="1" applyBorder="1"/>
    <xf numFmtId="43" fontId="9" fillId="8" borderId="3" xfId="1" applyFont="1" applyFill="1" applyBorder="1"/>
    <xf numFmtId="43" fontId="9" fillId="8" borderId="4" xfId="1" applyFont="1" applyFill="1" applyBorder="1"/>
    <xf numFmtId="43" fontId="8" fillId="13" borderId="3" xfId="1" applyFont="1" applyFill="1" applyBorder="1"/>
    <xf numFmtId="43" fontId="9" fillId="10" borderId="3" xfId="1" applyFont="1" applyFill="1" applyBorder="1"/>
    <xf numFmtId="43" fontId="4" fillId="0" borderId="3" xfId="1" applyFont="1" applyBorder="1"/>
    <xf numFmtId="43" fontId="4" fillId="6" borderId="3" xfId="1" applyFont="1" applyFill="1" applyBorder="1"/>
    <xf numFmtId="43" fontId="4" fillId="8" borderId="3" xfId="1" applyFont="1" applyFill="1" applyBorder="1"/>
    <xf numFmtId="43" fontId="9" fillId="13" borderId="3" xfId="1" applyFont="1" applyFill="1" applyBorder="1"/>
    <xf numFmtId="43" fontId="9" fillId="8" borderId="5" xfId="1" applyFont="1" applyFill="1" applyBorder="1"/>
    <xf numFmtId="43" fontId="4" fillId="0" borderId="4" xfId="1" applyFont="1" applyFill="1" applyBorder="1"/>
    <xf numFmtId="43" fontId="4" fillId="10" borderId="3" xfId="1" applyFont="1" applyFill="1" applyBorder="1"/>
    <xf numFmtId="43" fontId="4" fillId="3" borderId="4" xfId="1" applyFont="1" applyFill="1" applyBorder="1"/>
    <xf numFmtId="43" fontId="4" fillId="8" borderId="5" xfId="1" applyFont="1" applyFill="1" applyBorder="1"/>
    <xf numFmtId="43" fontId="4" fillId="14" borderId="4" xfId="1" applyFont="1" applyFill="1" applyBorder="1"/>
    <xf numFmtId="43" fontId="4" fillId="15" borderId="4" xfId="1" applyFont="1" applyFill="1" applyBorder="1"/>
    <xf numFmtId="43" fontId="4" fillId="9" borderId="4" xfId="1" applyFont="1" applyFill="1" applyBorder="1"/>
    <xf numFmtId="43" fontId="4" fillId="0" borderId="0" xfId="1" applyFont="1" applyBorder="1" applyAlignment="1">
      <alignment horizontal="center"/>
    </xf>
    <xf numFmtId="43" fontId="4" fillId="0" borderId="0" xfId="1" applyFont="1" applyBorder="1"/>
    <xf numFmtId="43" fontId="14" fillId="0" borderId="6" xfId="1" applyFont="1" applyBorder="1" applyAlignment="1">
      <alignment horizontal="left"/>
    </xf>
    <xf numFmtId="43" fontId="4" fillId="0" borderId="6" xfId="1" applyFont="1" applyBorder="1"/>
    <xf numFmtId="43" fontId="5" fillId="0" borderId="0" xfId="1" applyFont="1"/>
    <xf numFmtId="43" fontId="4" fillId="11" borderId="4" xfId="1" applyFont="1" applyFill="1" applyBorder="1"/>
    <xf numFmtId="43" fontId="4" fillId="16" borderId="4" xfId="1" applyFont="1" applyFill="1" applyBorder="1"/>
    <xf numFmtId="43" fontId="15" fillId="0" borderId="4" xfId="1" applyFont="1" applyBorder="1"/>
    <xf numFmtId="43" fontId="14" fillId="0" borderId="4" xfId="1" applyFont="1" applyBorder="1"/>
    <xf numFmtId="43" fontId="5" fillId="0" borderId="1" xfId="1" applyFont="1" applyBorder="1"/>
    <xf numFmtId="43" fontId="4" fillId="2" borderId="0" xfId="1" applyFont="1" applyFill="1"/>
    <xf numFmtId="43" fontId="8" fillId="0" borderId="0" xfId="1" applyFont="1"/>
    <xf numFmtId="43" fontId="14" fillId="0" borderId="0" xfId="1" applyFont="1"/>
    <xf numFmtId="43" fontId="2" fillId="0" borderId="0" xfId="1" applyFont="1"/>
    <xf numFmtId="43" fontId="16" fillId="0" borderId="0" xfId="1" applyFont="1"/>
    <xf numFmtId="43" fontId="9" fillId="5" borderId="4" xfId="1" applyFont="1" applyFill="1" applyBorder="1"/>
    <xf numFmtId="43" fontId="4" fillId="17" borderId="4" xfId="1" applyFont="1" applyFill="1" applyBorder="1"/>
    <xf numFmtId="43" fontId="12" fillId="0" borderId="0" xfId="1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O%202026%20E%20AVANZO%20AMM.NE%20AL%2031-12-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4"/>
      <sheetName val="2019"/>
      <sheetName val="Foglio1"/>
      <sheetName val="cassa liquidità"/>
      <sheetName val="2020"/>
      <sheetName val="AVANZO 2021"/>
      <sheetName val="03-2022"/>
      <sheetName val="avanzo 2022"/>
      <sheetName val="bilancio 2023"/>
      <sheetName val="avanzo 2023 AL11-12-23"/>
      <sheetName val="bilancio 2024"/>
      <sheetName val="avanzo 2024 AL 31-12-24 "/>
      <sheetName val="bilancio 2025"/>
      <sheetName val="avanzo 2025"/>
      <sheetName val="bilancio 2026"/>
      <sheetName val="da f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W4">
            <v>17864.140000000003</v>
          </cell>
        </row>
        <row r="5">
          <cell r="W5">
            <v>56.000000000000114</v>
          </cell>
        </row>
        <row r="6">
          <cell r="W6">
            <v>1001.1599999999999</v>
          </cell>
        </row>
        <row r="7">
          <cell r="W7">
            <v>700</v>
          </cell>
        </row>
        <row r="10">
          <cell r="W10">
            <v>1143.32</v>
          </cell>
        </row>
        <row r="11">
          <cell r="W11">
            <v>880.7399999999999</v>
          </cell>
        </row>
        <row r="12">
          <cell r="W12">
            <v>1229.4799999999991</v>
          </cell>
        </row>
        <row r="13">
          <cell r="W13">
            <v>672.01000000000067</v>
          </cell>
        </row>
        <row r="14">
          <cell r="W14">
            <v>300</v>
          </cell>
        </row>
        <row r="15">
          <cell r="W15">
            <v>2122.6799999999998</v>
          </cell>
        </row>
        <row r="16">
          <cell r="W16">
            <v>121.69</v>
          </cell>
        </row>
        <row r="17">
          <cell r="W17">
            <v>0.52000000000583668</v>
          </cell>
        </row>
        <row r="18">
          <cell r="W18">
            <v>729.64999999999986</v>
          </cell>
        </row>
        <row r="19">
          <cell r="W19">
            <v>1770.25</v>
          </cell>
        </row>
        <row r="20">
          <cell r="W20">
            <v>0</v>
          </cell>
        </row>
        <row r="21">
          <cell r="W21">
            <v>0</v>
          </cell>
        </row>
        <row r="23">
          <cell r="W23">
            <v>81.5</v>
          </cell>
        </row>
        <row r="28">
          <cell r="W28">
            <v>6050.0200000000041</v>
          </cell>
        </row>
        <row r="29">
          <cell r="W29">
            <v>16577.07</v>
          </cell>
        </row>
        <row r="30">
          <cell r="W30">
            <v>57200.67</v>
          </cell>
        </row>
        <row r="33">
          <cell r="W33">
            <v>6734.09</v>
          </cell>
        </row>
        <row r="35">
          <cell r="W35">
            <v>154.81</v>
          </cell>
        </row>
        <row r="46">
          <cell r="W46">
            <v>396.52</v>
          </cell>
        </row>
        <row r="48">
          <cell r="W48">
            <v>670</v>
          </cell>
        </row>
        <row r="50">
          <cell r="W50">
            <v>557.5</v>
          </cell>
        </row>
        <row r="51">
          <cell r="W51">
            <v>412</v>
          </cell>
        </row>
        <row r="54">
          <cell r="W54">
            <v>350</v>
          </cell>
        </row>
        <row r="55">
          <cell r="W55">
            <v>66.8</v>
          </cell>
        </row>
        <row r="56">
          <cell r="W56">
            <v>1627.5</v>
          </cell>
        </row>
        <row r="58">
          <cell r="W58">
            <v>600</v>
          </cell>
        </row>
        <row r="59">
          <cell r="W59">
            <v>1000</v>
          </cell>
        </row>
      </sheetData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75"/>
  <sheetViews>
    <sheetView tabSelected="1" workbookViewId="0">
      <selection activeCell="D10" sqref="D1:E1048576"/>
    </sheetView>
  </sheetViews>
  <sheetFormatPr defaultRowHeight="15" x14ac:dyDescent="0.25"/>
  <cols>
    <col min="1" max="1" width="16.85546875" customWidth="1"/>
    <col min="2" max="2" width="12.42578125" customWidth="1"/>
    <col min="3" max="3" width="11.140625" customWidth="1"/>
    <col min="4" max="5" width="13.42578125" customWidth="1"/>
    <col min="6" max="6" width="10.28515625" customWidth="1"/>
    <col min="7" max="8" width="10" customWidth="1"/>
    <col min="10" max="12" width="10.140625" customWidth="1"/>
    <col min="14" max="15" width="10.140625" customWidth="1"/>
    <col min="19" max="19" width="11.28515625" customWidth="1"/>
    <col min="21" max="21" width="12.140625" customWidth="1"/>
  </cols>
  <sheetData>
    <row r="1" spans="1:21" x14ac:dyDescent="0.25">
      <c r="A1" s="1"/>
      <c r="B1" s="2"/>
      <c r="C1" s="2"/>
      <c r="D1" s="3"/>
      <c r="E1" s="3"/>
      <c r="F1" s="4" t="s">
        <v>83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5"/>
      <c r="T1" s="5"/>
      <c r="U1" s="5"/>
    </row>
    <row r="2" spans="1:21" x14ac:dyDescent="0.25">
      <c r="A2" s="6"/>
      <c r="B2" s="7"/>
      <c r="C2" s="7"/>
      <c r="D2" s="7"/>
      <c r="E2" s="8" t="s">
        <v>0</v>
      </c>
      <c r="F2" s="9">
        <v>33243.370000000003</v>
      </c>
      <c r="G2" s="9">
        <v>10648.68</v>
      </c>
      <c r="H2" s="9">
        <v>24577.49</v>
      </c>
      <c r="I2" s="9">
        <v>6050.02</v>
      </c>
      <c r="J2" s="9">
        <v>16577.07</v>
      </c>
      <c r="K2" s="9">
        <v>57200.67</v>
      </c>
      <c r="L2" s="9">
        <v>15883</v>
      </c>
      <c r="M2" s="9">
        <v>1298.1300000000001</v>
      </c>
      <c r="N2" s="9">
        <v>59680</v>
      </c>
      <c r="O2" s="9">
        <v>51880</v>
      </c>
      <c r="P2" s="9">
        <v>7460</v>
      </c>
      <c r="Q2" s="9">
        <v>2170</v>
      </c>
      <c r="R2" s="9">
        <v>741.33</v>
      </c>
      <c r="S2" s="10">
        <f>SUM(F2:R2)</f>
        <v>287409.76</v>
      </c>
      <c r="T2" s="11"/>
      <c r="U2" s="11"/>
    </row>
    <row r="3" spans="1:21" ht="54" x14ac:dyDescent="0.25">
      <c r="A3" s="12"/>
      <c r="B3" s="13" t="s">
        <v>1</v>
      </c>
      <c r="C3" s="14" t="s">
        <v>2</v>
      </c>
      <c r="D3" s="14" t="s">
        <v>3</v>
      </c>
      <c r="E3" s="15" t="s">
        <v>4</v>
      </c>
      <c r="F3" s="16" t="s">
        <v>5</v>
      </c>
      <c r="G3" s="16" t="s">
        <v>6</v>
      </c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16" t="s">
        <v>12</v>
      </c>
      <c r="N3" s="16" t="s">
        <v>13</v>
      </c>
      <c r="O3" s="16" t="s">
        <v>14</v>
      </c>
      <c r="P3" s="16" t="s">
        <v>15</v>
      </c>
      <c r="Q3" s="16" t="s">
        <v>16</v>
      </c>
      <c r="R3" s="16" t="s">
        <v>17</v>
      </c>
      <c r="S3" s="17" t="s">
        <v>18</v>
      </c>
      <c r="T3" s="16" t="s">
        <v>19</v>
      </c>
      <c r="U3" s="18" t="s">
        <v>20</v>
      </c>
    </row>
    <row r="4" spans="1:21" x14ac:dyDescent="0.25">
      <c r="A4" s="19" t="s">
        <v>21</v>
      </c>
      <c r="B4" s="19">
        <f>'[1]avanzo 2024 AL 31-12-24 '!W4+'[1]avanzo 2024 AL 31-12-24 '!W5+'[1]avanzo 2024 AL 31-12-24 '!W33+'[1]avanzo 2024 AL 31-12-24 '!W55</f>
        <v>24721.030000000002</v>
      </c>
      <c r="C4" s="20"/>
      <c r="D4" s="20"/>
      <c r="E4" s="21">
        <f>B4+D4</f>
        <v>24721.030000000002</v>
      </c>
      <c r="F4" s="22">
        <v>5249.99</v>
      </c>
      <c r="G4" s="22"/>
      <c r="H4" s="22">
        <v>3681.34</v>
      </c>
      <c r="I4" s="22"/>
      <c r="J4" s="22"/>
      <c r="K4" s="22"/>
      <c r="L4" s="22"/>
      <c r="M4" s="22"/>
      <c r="N4" s="22"/>
      <c r="O4" s="22"/>
      <c r="P4" s="22"/>
      <c r="Q4" s="22">
        <v>117.4</v>
      </c>
      <c r="R4" s="22"/>
      <c r="S4" s="23">
        <f t="shared" ref="S4:S26" si="0">SUM(F4:R4)</f>
        <v>9048.73</v>
      </c>
      <c r="T4" s="23">
        <f>-416.17+1654.63</f>
        <v>1238.46</v>
      </c>
      <c r="U4" s="24">
        <f>E4-S4+T4</f>
        <v>16910.760000000002</v>
      </c>
    </row>
    <row r="5" spans="1:21" x14ac:dyDescent="0.25">
      <c r="A5" s="19" t="s">
        <v>22</v>
      </c>
      <c r="B5" s="19">
        <f>'[1]avanzo 2024 AL 31-12-24 '!W6+'[1]avanzo 2024 AL 31-12-24 '!W56</f>
        <v>2628.66</v>
      </c>
      <c r="C5" s="20"/>
      <c r="D5" s="20"/>
      <c r="E5" s="21">
        <f t="shared" ref="E5:E26" si="1">B5+D5</f>
        <v>2628.66</v>
      </c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3">
        <f t="shared" si="0"/>
        <v>0</v>
      </c>
      <c r="T5" s="23"/>
      <c r="U5" s="24">
        <f t="shared" ref="U5:U26" si="2">E5-S5+T5</f>
        <v>2628.66</v>
      </c>
    </row>
    <row r="6" spans="1:21" x14ac:dyDescent="0.25">
      <c r="A6" s="19" t="s">
        <v>23</v>
      </c>
      <c r="B6" s="19">
        <f>'[1]avanzo 2024 AL 31-12-24 '!W7+'[1]avanzo 2024 AL 31-12-24 '!W54</f>
        <v>1050</v>
      </c>
      <c r="C6" s="20"/>
      <c r="D6" s="20"/>
      <c r="E6" s="21">
        <f t="shared" si="1"/>
        <v>1050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3">
        <f t="shared" si="0"/>
        <v>0</v>
      </c>
      <c r="T6" s="23"/>
      <c r="U6" s="24">
        <f t="shared" si="2"/>
        <v>1050</v>
      </c>
    </row>
    <row r="7" spans="1:21" x14ac:dyDescent="0.25">
      <c r="A7" s="19" t="s">
        <v>24</v>
      </c>
      <c r="B7" s="19">
        <f>'[1]avanzo 2024 AL 31-12-24 '!W51</f>
        <v>412</v>
      </c>
      <c r="C7" s="20"/>
      <c r="D7" s="20"/>
      <c r="E7" s="21">
        <f t="shared" si="1"/>
        <v>412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3">
        <f t="shared" si="0"/>
        <v>0</v>
      </c>
      <c r="T7" s="23"/>
      <c r="U7" s="24">
        <f t="shared" si="2"/>
        <v>412</v>
      </c>
    </row>
    <row r="8" spans="1:21" x14ac:dyDescent="0.25">
      <c r="A8" s="19" t="s">
        <v>25</v>
      </c>
      <c r="B8" s="19">
        <f>'[1]avanzo 2024 AL 31-12-24 '!W10+'[1]avanzo 2024 AL 31-12-24 '!W35</f>
        <v>1298.1299999999999</v>
      </c>
      <c r="C8" s="20"/>
      <c r="D8" s="20"/>
      <c r="E8" s="21">
        <f t="shared" si="1"/>
        <v>1298.1299999999999</v>
      </c>
      <c r="F8" s="22"/>
      <c r="G8" s="22"/>
      <c r="H8" s="22"/>
      <c r="I8" s="22"/>
      <c r="J8" s="22"/>
      <c r="K8" s="22"/>
      <c r="L8" s="22"/>
      <c r="M8" s="22">
        <v>1292.5999999999999</v>
      </c>
      <c r="N8" s="22"/>
      <c r="O8" s="22"/>
      <c r="P8" s="22"/>
      <c r="Q8" s="22"/>
      <c r="R8" s="25"/>
      <c r="S8" s="23">
        <f t="shared" si="0"/>
        <v>1292.5999999999999</v>
      </c>
      <c r="T8" s="23"/>
      <c r="U8" s="24">
        <f t="shared" si="2"/>
        <v>5.5299999999999727</v>
      </c>
    </row>
    <row r="9" spans="1:21" x14ac:dyDescent="0.25">
      <c r="A9" s="26" t="s">
        <v>26</v>
      </c>
      <c r="B9" s="26">
        <f>'[1]avanzo 2024 AL 31-12-24 '!W11+'[1]avanzo 2024 AL 31-12-24 '!W46</f>
        <v>1277.2599999999998</v>
      </c>
      <c r="C9" s="20"/>
      <c r="D9" s="20"/>
      <c r="E9" s="21">
        <f t="shared" si="1"/>
        <v>1277.2599999999998</v>
      </c>
      <c r="F9" s="22">
        <v>500</v>
      </c>
      <c r="G9" s="22"/>
      <c r="H9" s="22">
        <v>777.26</v>
      </c>
      <c r="I9" s="22"/>
      <c r="J9" s="22"/>
      <c r="K9" s="22"/>
      <c r="L9" s="22"/>
      <c r="M9" s="22"/>
      <c r="N9" s="22"/>
      <c r="O9" s="22"/>
      <c r="P9" s="22"/>
      <c r="Q9" s="22"/>
      <c r="R9" s="22"/>
      <c r="S9" s="23">
        <f t="shared" si="0"/>
        <v>1277.26</v>
      </c>
      <c r="T9" s="27"/>
      <c r="U9" s="28">
        <f t="shared" si="2"/>
        <v>-2.2737367544323206E-13</v>
      </c>
    </row>
    <row r="10" spans="1:21" x14ac:dyDescent="0.25">
      <c r="A10" s="26" t="s">
        <v>27</v>
      </c>
      <c r="B10" s="26">
        <f>'[1]avanzo 2024 AL 31-12-24 '!W12</f>
        <v>1229.4799999999991</v>
      </c>
      <c r="C10" s="20"/>
      <c r="D10" s="20"/>
      <c r="E10" s="21">
        <f t="shared" si="1"/>
        <v>1229.4799999999991</v>
      </c>
      <c r="F10" s="29"/>
      <c r="G10" s="30"/>
      <c r="H10" s="30">
        <v>1229.48</v>
      </c>
      <c r="I10" s="30"/>
      <c r="J10" s="30"/>
      <c r="K10" s="30"/>
      <c r="L10" s="30"/>
      <c r="M10" s="29"/>
      <c r="N10" s="29"/>
      <c r="O10" s="29">
        <v>0</v>
      </c>
      <c r="P10" s="29"/>
      <c r="Q10" s="29"/>
      <c r="R10" s="29"/>
      <c r="S10" s="23">
        <f t="shared" si="0"/>
        <v>1229.48</v>
      </c>
      <c r="T10" s="23"/>
      <c r="U10" s="28">
        <f t="shared" si="2"/>
        <v>-9.0949470177292824E-13</v>
      </c>
    </row>
    <row r="11" spans="1:21" x14ac:dyDescent="0.25">
      <c r="A11" s="26" t="s">
        <v>28</v>
      </c>
      <c r="B11" s="26">
        <f>'[1]avanzo 2024 AL 31-12-24 '!W13</f>
        <v>672.01000000000067</v>
      </c>
      <c r="C11" s="20"/>
      <c r="D11" s="20"/>
      <c r="E11" s="21">
        <f t="shared" si="1"/>
        <v>672.01000000000067</v>
      </c>
      <c r="F11" s="29"/>
      <c r="G11" s="30"/>
      <c r="H11" s="30"/>
      <c r="I11" s="30"/>
      <c r="J11" s="30"/>
      <c r="K11" s="30"/>
      <c r="L11" s="30"/>
      <c r="M11" s="29"/>
      <c r="N11" s="29"/>
      <c r="O11" s="29"/>
      <c r="P11" s="29"/>
      <c r="Q11" s="29"/>
      <c r="R11" s="29"/>
      <c r="S11" s="23">
        <f t="shared" si="0"/>
        <v>0</v>
      </c>
      <c r="T11" s="23"/>
      <c r="U11" s="28">
        <f t="shared" si="2"/>
        <v>672.01000000000067</v>
      </c>
    </row>
    <row r="12" spans="1:21" x14ac:dyDescent="0.25">
      <c r="A12" s="26" t="s">
        <v>29</v>
      </c>
      <c r="B12" s="26">
        <f>'[1]avanzo 2024 AL 31-12-24 '!W14</f>
        <v>300</v>
      </c>
      <c r="C12" s="20"/>
      <c r="D12" s="20"/>
      <c r="E12" s="21">
        <f t="shared" si="1"/>
        <v>300</v>
      </c>
      <c r="F12" s="29"/>
      <c r="G12" s="30"/>
      <c r="H12" s="30">
        <v>300</v>
      </c>
      <c r="I12" s="30"/>
      <c r="J12" s="30"/>
      <c r="K12" s="30"/>
      <c r="L12" s="30"/>
      <c r="M12" s="29"/>
      <c r="N12" s="29"/>
      <c r="O12" s="29"/>
      <c r="P12" s="29"/>
      <c r="Q12" s="29"/>
      <c r="R12" s="29"/>
      <c r="S12" s="23">
        <f t="shared" si="0"/>
        <v>300</v>
      </c>
      <c r="T12" s="23"/>
      <c r="U12" s="28">
        <f t="shared" si="2"/>
        <v>0</v>
      </c>
    </row>
    <row r="13" spans="1:21" x14ac:dyDescent="0.25">
      <c r="A13" s="31" t="s">
        <v>30</v>
      </c>
      <c r="B13" s="26">
        <f>'[1]avanzo 2024 AL 31-12-24 '!W15</f>
        <v>2122.6799999999998</v>
      </c>
      <c r="C13" s="20"/>
      <c r="D13" s="20"/>
      <c r="E13" s="21">
        <f t="shared" si="1"/>
        <v>2122.6799999999998</v>
      </c>
      <c r="F13" s="29">
        <v>2122.6799999999998</v>
      </c>
      <c r="G13" s="30"/>
      <c r="H13" s="30"/>
      <c r="I13" s="30"/>
      <c r="J13" s="30"/>
      <c r="K13" s="30"/>
      <c r="L13" s="30"/>
      <c r="M13" s="29"/>
      <c r="N13" s="29"/>
      <c r="O13" s="29"/>
      <c r="P13" s="29"/>
      <c r="Q13" s="29"/>
      <c r="R13" s="29"/>
      <c r="S13" s="23">
        <f t="shared" si="0"/>
        <v>2122.6799999999998</v>
      </c>
      <c r="T13" s="27"/>
      <c r="U13" s="28">
        <f t="shared" si="2"/>
        <v>0</v>
      </c>
    </row>
    <row r="14" spans="1:21" x14ac:dyDescent="0.25">
      <c r="A14" s="31" t="s">
        <v>31</v>
      </c>
      <c r="B14" s="26">
        <f>'[1]avanzo 2024 AL 31-12-24 '!W16</f>
        <v>121.69</v>
      </c>
      <c r="C14" s="20"/>
      <c r="D14" s="20"/>
      <c r="E14" s="21">
        <f t="shared" si="1"/>
        <v>121.69</v>
      </c>
      <c r="F14" s="29">
        <v>121.69</v>
      </c>
      <c r="G14" s="30"/>
      <c r="H14" s="30"/>
      <c r="I14" s="30"/>
      <c r="J14" s="30"/>
      <c r="K14" s="30"/>
      <c r="L14" s="30"/>
      <c r="M14" s="29"/>
      <c r="N14" s="29"/>
      <c r="O14" s="29"/>
      <c r="P14" s="29"/>
      <c r="Q14" s="29"/>
      <c r="R14" s="29"/>
      <c r="S14" s="23">
        <f t="shared" si="0"/>
        <v>121.69</v>
      </c>
      <c r="T14" s="27"/>
      <c r="U14" s="28">
        <f t="shared" si="2"/>
        <v>0</v>
      </c>
    </row>
    <row r="15" spans="1:21" x14ac:dyDescent="0.25">
      <c r="A15" s="31" t="s">
        <v>32</v>
      </c>
      <c r="B15" s="26">
        <f>'[1]avanzo 2024 AL 31-12-24 '!W17</f>
        <v>0.52000000000583668</v>
      </c>
      <c r="C15" s="20"/>
      <c r="D15" s="20"/>
      <c r="E15" s="21">
        <f t="shared" si="1"/>
        <v>0.52000000000583668</v>
      </c>
      <c r="F15" s="29"/>
      <c r="G15" s="30"/>
      <c r="H15" s="30"/>
      <c r="I15" s="30"/>
      <c r="J15" s="30"/>
      <c r="K15" s="30"/>
      <c r="L15" s="30"/>
      <c r="M15" s="29"/>
      <c r="N15" s="29"/>
      <c r="O15" s="29"/>
      <c r="P15" s="29"/>
      <c r="Q15" s="29"/>
      <c r="R15" s="29"/>
      <c r="S15" s="23">
        <f t="shared" si="0"/>
        <v>0</v>
      </c>
      <c r="T15" s="23">
        <f>-0.82+0.3</f>
        <v>-0.52</v>
      </c>
      <c r="U15" s="28">
        <f t="shared" si="2"/>
        <v>5.836664485059373E-12</v>
      </c>
    </row>
    <row r="16" spans="1:21" x14ac:dyDescent="0.25">
      <c r="A16" s="32" t="s">
        <v>33</v>
      </c>
      <c r="B16" s="26">
        <f>'[1]avanzo 2024 AL 31-12-24 '!W18</f>
        <v>729.64999999999986</v>
      </c>
      <c r="C16" s="20"/>
      <c r="D16" s="20"/>
      <c r="E16" s="21">
        <f t="shared" si="1"/>
        <v>729.64999999999986</v>
      </c>
      <c r="F16" s="29">
        <v>200</v>
      </c>
      <c r="G16" s="30"/>
      <c r="H16" s="30">
        <v>413.95</v>
      </c>
      <c r="I16" s="30"/>
      <c r="J16" s="30"/>
      <c r="K16" s="30"/>
      <c r="L16" s="30"/>
      <c r="M16" s="29"/>
      <c r="N16" s="29"/>
      <c r="O16" s="29"/>
      <c r="P16" s="29"/>
      <c r="Q16" s="29"/>
      <c r="R16" s="29"/>
      <c r="S16" s="23">
        <f t="shared" si="0"/>
        <v>613.95000000000005</v>
      </c>
      <c r="T16" s="23"/>
      <c r="U16" s="28">
        <f t="shared" si="2"/>
        <v>115.69999999999982</v>
      </c>
    </row>
    <row r="17" spans="1:21" x14ac:dyDescent="0.25">
      <c r="A17" s="32" t="s">
        <v>34</v>
      </c>
      <c r="B17" s="26">
        <f>'[1]avanzo 2024 AL 31-12-24 '!W19</f>
        <v>1770.25</v>
      </c>
      <c r="C17" s="20"/>
      <c r="D17" s="20"/>
      <c r="E17" s="21">
        <f t="shared" si="1"/>
        <v>1770.25</v>
      </c>
      <c r="F17" s="29"/>
      <c r="G17" s="30"/>
      <c r="H17" s="30"/>
      <c r="I17" s="30"/>
      <c r="J17" s="30"/>
      <c r="K17" s="30"/>
      <c r="L17" s="30"/>
      <c r="M17" s="29"/>
      <c r="N17" s="29"/>
      <c r="O17" s="29"/>
      <c r="P17" s="29"/>
      <c r="Q17" s="33"/>
      <c r="R17" s="29"/>
      <c r="S17" s="23">
        <f t="shared" si="0"/>
        <v>0</v>
      </c>
      <c r="T17" s="23"/>
      <c r="U17" s="28">
        <f t="shared" si="2"/>
        <v>1770.25</v>
      </c>
    </row>
    <row r="18" spans="1:21" x14ac:dyDescent="0.25">
      <c r="A18" s="34" t="s">
        <v>35</v>
      </c>
      <c r="B18" s="26">
        <f>'[1]avanzo 2024 AL 31-12-24 '!W20+'[1]avanzo 2024 AL 31-12-24 '!W58</f>
        <v>600</v>
      </c>
      <c r="C18" s="20"/>
      <c r="D18" s="20"/>
      <c r="E18" s="21">
        <f t="shared" si="1"/>
        <v>600</v>
      </c>
      <c r="F18" s="29"/>
      <c r="G18" s="30"/>
      <c r="H18" s="30">
        <v>600</v>
      </c>
      <c r="I18" s="30"/>
      <c r="J18" s="30"/>
      <c r="K18" s="30"/>
      <c r="L18" s="30"/>
      <c r="M18" s="29"/>
      <c r="N18" s="29"/>
      <c r="O18" s="29"/>
      <c r="P18" s="29"/>
      <c r="Q18" s="29"/>
      <c r="R18" s="29"/>
      <c r="S18" s="23">
        <f t="shared" si="0"/>
        <v>600</v>
      </c>
      <c r="T18" s="23"/>
      <c r="U18" s="28">
        <f t="shared" si="2"/>
        <v>0</v>
      </c>
    </row>
    <row r="19" spans="1:21" x14ac:dyDescent="0.25">
      <c r="A19" s="34" t="s">
        <v>36</v>
      </c>
      <c r="B19" s="26">
        <f>'[1]avanzo 2024 AL 31-12-24 '!W21+'[1]avanzo 2024 AL 31-12-24 '!W59</f>
        <v>1000</v>
      </c>
      <c r="C19" s="20"/>
      <c r="D19" s="20"/>
      <c r="E19" s="21">
        <f t="shared" si="1"/>
        <v>1000</v>
      </c>
      <c r="F19" s="29"/>
      <c r="G19" s="30"/>
      <c r="H19" s="30">
        <v>765</v>
      </c>
      <c r="I19" s="30"/>
      <c r="J19" s="30"/>
      <c r="K19" s="30"/>
      <c r="L19" s="30"/>
      <c r="M19" s="29"/>
      <c r="N19" s="29"/>
      <c r="O19" s="29"/>
      <c r="P19" s="29"/>
      <c r="Q19" s="29"/>
      <c r="R19" s="29"/>
      <c r="S19" s="23">
        <f t="shared" si="0"/>
        <v>765</v>
      </c>
      <c r="T19" s="23"/>
      <c r="U19" s="28">
        <f t="shared" si="2"/>
        <v>235</v>
      </c>
    </row>
    <row r="20" spans="1:21" x14ac:dyDescent="0.25">
      <c r="A20" s="34" t="s">
        <v>37</v>
      </c>
      <c r="B20" s="26">
        <f>'[1]avanzo 2024 AL 31-12-24 '!W23+'[1]avanzo 2024 AL 31-12-24 '!W50</f>
        <v>639</v>
      </c>
      <c r="C20" s="20"/>
      <c r="D20" s="20"/>
      <c r="E20" s="21">
        <f t="shared" si="1"/>
        <v>639</v>
      </c>
      <c r="F20" s="29">
        <v>639</v>
      </c>
      <c r="G20" s="30"/>
      <c r="H20" s="30"/>
      <c r="I20" s="30"/>
      <c r="J20" s="30"/>
      <c r="K20" s="30"/>
      <c r="L20" s="30"/>
      <c r="M20" s="29"/>
      <c r="N20" s="29"/>
      <c r="O20" s="29"/>
      <c r="P20" s="29"/>
      <c r="Q20" s="29"/>
      <c r="R20" s="29"/>
      <c r="S20" s="23">
        <f t="shared" si="0"/>
        <v>639</v>
      </c>
      <c r="T20" s="23"/>
      <c r="U20" s="28">
        <f t="shared" si="2"/>
        <v>0</v>
      </c>
    </row>
    <row r="21" spans="1:21" x14ac:dyDescent="0.25">
      <c r="A21" s="34" t="s">
        <v>38</v>
      </c>
      <c r="B21" s="26">
        <f>'[1]avanzo 2024 AL 31-12-24 '!W28</f>
        <v>6050.0200000000041</v>
      </c>
      <c r="C21" s="20"/>
      <c r="D21" s="20"/>
      <c r="E21" s="21">
        <f t="shared" si="1"/>
        <v>6050.0200000000041</v>
      </c>
      <c r="F21" s="29"/>
      <c r="G21" s="30"/>
      <c r="H21" s="30"/>
      <c r="I21" s="30">
        <v>795.51</v>
      </c>
      <c r="J21" s="30"/>
      <c r="K21" s="30"/>
      <c r="L21" s="30"/>
      <c r="M21" s="29"/>
      <c r="N21" s="29"/>
      <c r="O21" s="29"/>
      <c r="P21" s="29"/>
      <c r="Q21" s="29"/>
      <c r="R21" s="29"/>
      <c r="S21" s="23">
        <f t="shared" si="0"/>
        <v>795.51</v>
      </c>
      <c r="T21" s="23">
        <f>-185.57+30.73+53.77</f>
        <v>-101.07</v>
      </c>
      <c r="U21" s="28">
        <f t="shared" si="2"/>
        <v>5153.4400000000041</v>
      </c>
    </row>
    <row r="22" spans="1:21" x14ac:dyDescent="0.25">
      <c r="A22" s="34" t="s">
        <v>39</v>
      </c>
      <c r="B22" s="26">
        <f>'[1]avanzo 2024 AL 31-12-24 '!W29</f>
        <v>16577.07</v>
      </c>
      <c r="C22" s="20"/>
      <c r="D22" s="20"/>
      <c r="E22" s="21">
        <f t="shared" si="1"/>
        <v>16577.07</v>
      </c>
      <c r="F22" s="29"/>
      <c r="G22" s="30"/>
      <c r="H22" s="30"/>
      <c r="I22" s="30"/>
      <c r="J22" s="30">
        <v>2506.1</v>
      </c>
      <c r="K22" s="30"/>
      <c r="L22" s="30"/>
      <c r="M22" s="29"/>
      <c r="N22" s="29"/>
      <c r="O22" s="29"/>
      <c r="P22" s="29"/>
      <c r="Q22" s="29"/>
      <c r="R22" s="29"/>
      <c r="S22" s="23">
        <f t="shared" si="0"/>
        <v>2506.1</v>
      </c>
      <c r="T22" s="23">
        <f>-12867.76+950.1-680.02</f>
        <v>-12597.68</v>
      </c>
      <c r="U22" s="28">
        <f t="shared" si="2"/>
        <v>1473.2899999999991</v>
      </c>
    </row>
    <row r="23" spans="1:21" x14ac:dyDescent="0.25">
      <c r="A23" s="34" t="s">
        <v>40</v>
      </c>
      <c r="B23" s="26">
        <f>'[1]avanzo 2024 AL 31-12-24 '!W30</f>
        <v>57200.67</v>
      </c>
      <c r="C23" s="20"/>
      <c r="D23" s="20"/>
      <c r="E23" s="21">
        <f t="shared" si="1"/>
        <v>57200.67</v>
      </c>
      <c r="F23" s="30"/>
      <c r="G23" s="30"/>
      <c r="H23" s="30"/>
      <c r="I23" s="30"/>
      <c r="J23" s="30"/>
      <c r="K23" s="30">
        <v>46652.22</v>
      </c>
      <c r="L23" s="30"/>
      <c r="M23" s="29"/>
      <c r="N23" s="29"/>
      <c r="O23" s="29"/>
      <c r="P23" s="29"/>
      <c r="Q23" s="29"/>
      <c r="R23" s="29"/>
      <c r="S23" s="23">
        <f t="shared" si="0"/>
        <v>46652.22</v>
      </c>
      <c r="T23" s="23">
        <v>-3797.87</v>
      </c>
      <c r="U23" s="28">
        <f t="shared" si="2"/>
        <v>6750.5799999999972</v>
      </c>
    </row>
    <row r="24" spans="1:21" x14ac:dyDescent="0.25">
      <c r="A24" s="31" t="s">
        <v>41</v>
      </c>
      <c r="B24" s="26">
        <f>'[1]avanzo 2024 AL 31-12-24 '!W48</f>
        <v>670</v>
      </c>
      <c r="C24" s="20"/>
      <c r="D24" s="20"/>
      <c r="E24" s="21">
        <f t="shared" si="1"/>
        <v>670</v>
      </c>
      <c r="F24" s="29"/>
      <c r="G24" s="30"/>
      <c r="H24" s="30"/>
      <c r="I24" s="30"/>
      <c r="J24" s="30"/>
      <c r="K24" s="30"/>
      <c r="L24" s="30"/>
      <c r="M24" s="29"/>
      <c r="N24" s="29"/>
      <c r="O24" s="29"/>
      <c r="P24" s="29"/>
      <c r="Q24" s="29">
        <v>670</v>
      </c>
      <c r="R24" s="29"/>
      <c r="S24" s="23">
        <f t="shared" si="0"/>
        <v>670</v>
      </c>
      <c r="T24" s="23"/>
      <c r="U24" s="28">
        <f t="shared" si="2"/>
        <v>0</v>
      </c>
    </row>
    <row r="25" spans="1:21" x14ac:dyDescent="0.25">
      <c r="A25" s="31"/>
      <c r="B25" s="26"/>
      <c r="C25" s="20"/>
      <c r="D25" s="20"/>
      <c r="E25" s="21">
        <f t="shared" si="1"/>
        <v>0</v>
      </c>
      <c r="F25" s="29"/>
      <c r="G25" s="30"/>
      <c r="H25" s="30"/>
      <c r="I25" s="30"/>
      <c r="J25" s="30"/>
      <c r="K25" s="30"/>
      <c r="L25" s="30"/>
      <c r="M25" s="29"/>
      <c r="N25" s="29"/>
      <c r="O25" s="29"/>
      <c r="P25" s="29"/>
      <c r="Q25" s="29"/>
      <c r="R25" s="29"/>
      <c r="S25" s="23">
        <f t="shared" si="0"/>
        <v>0</v>
      </c>
      <c r="T25" s="23"/>
      <c r="U25" s="28">
        <f t="shared" si="2"/>
        <v>0</v>
      </c>
    </row>
    <row r="26" spans="1:21" x14ac:dyDescent="0.25">
      <c r="A26" s="26"/>
      <c r="B26" s="26"/>
      <c r="C26" s="20"/>
      <c r="D26" s="20"/>
      <c r="E26" s="21">
        <f t="shared" si="1"/>
        <v>0</v>
      </c>
      <c r="F26" s="29"/>
      <c r="G26" s="30"/>
      <c r="H26" s="30"/>
      <c r="I26" s="30"/>
      <c r="J26" s="30"/>
      <c r="K26" s="30"/>
      <c r="L26" s="30"/>
      <c r="M26" s="29"/>
      <c r="N26" s="29"/>
      <c r="O26" s="29"/>
      <c r="P26" s="29"/>
      <c r="Q26" s="29"/>
      <c r="R26" s="29"/>
      <c r="S26" s="23">
        <f t="shared" si="0"/>
        <v>0</v>
      </c>
      <c r="T26" s="23"/>
      <c r="U26" s="28">
        <f t="shared" si="2"/>
        <v>0</v>
      </c>
    </row>
    <row r="27" spans="1:21" x14ac:dyDescent="0.25">
      <c r="A27" s="35" t="s">
        <v>42</v>
      </c>
      <c r="B27" s="35">
        <f>SUM(B4:B26)</f>
        <v>121070.12000000001</v>
      </c>
      <c r="C27" s="36">
        <f>SUM(C4:C26)</f>
        <v>0</v>
      </c>
      <c r="D27" s="36"/>
      <c r="E27" s="37">
        <f>SUM(E4:E26)</f>
        <v>121070.12000000001</v>
      </c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8"/>
      <c r="T27" s="38"/>
      <c r="U27" s="38"/>
    </row>
    <row r="28" spans="1:21" x14ac:dyDescent="0.25">
      <c r="A28" s="39" t="s">
        <v>43</v>
      </c>
      <c r="B28" s="40"/>
      <c r="C28" s="29">
        <v>8756</v>
      </c>
      <c r="D28" s="41">
        <f>E28-C28</f>
        <v>12059.669999999998</v>
      </c>
      <c r="E28" s="42">
        <v>20815.669999999998</v>
      </c>
      <c r="F28" s="29">
        <v>6000</v>
      </c>
      <c r="G28" s="30">
        <v>1803.08</v>
      </c>
      <c r="H28" s="30"/>
      <c r="I28" s="30"/>
      <c r="J28" s="30"/>
      <c r="K28" s="30"/>
      <c r="L28" s="30"/>
      <c r="M28" s="29"/>
      <c r="N28" s="29"/>
      <c r="O28" s="29"/>
      <c r="P28" s="29"/>
      <c r="Q28" s="29"/>
      <c r="R28" s="29"/>
      <c r="S28" s="23">
        <f>SUM(F28:R28)</f>
        <v>7803.08</v>
      </c>
      <c r="T28" s="43"/>
      <c r="U28" s="24">
        <f>E28-S28+T28</f>
        <v>13012.589999999998</v>
      </c>
    </row>
    <row r="29" spans="1:21" x14ac:dyDescent="0.25">
      <c r="A29" s="39" t="s">
        <v>44</v>
      </c>
      <c r="B29" s="40"/>
      <c r="C29" s="29">
        <v>3333.33</v>
      </c>
      <c r="D29" s="41">
        <f>E29-C29</f>
        <v>4628.67</v>
      </c>
      <c r="E29" s="42">
        <v>7962</v>
      </c>
      <c r="F29" s="29"/>
      <c r="G29" s="30">
        <v>6534.74</v>
      </c>
      <c r="H29" s="30"/>
      <c r="I29" s="30"/>
      <c r="J29" s="30"/>
      <c r="K29" s="30"/>
      <c r="L29" s="30"/>
      <c r="M29" s="29"/>
      <c r="N29" s="29"/>
      <c r="O29" s="29"/>
      <c r="P29" s="29"/>
      <c r="Q29" s="29"/>
      <c r="R29" s="29"/>
      <c r="S29" s="23">
        <f>SUM(F29:R29)</f>
        <v>6534.74</v>
      </c>
      <c r="T29" s="43"/>
      <c r="U29" s="28">
        <f>E29-S29+T29</f>
        <v>1427.2600000000002</v>
      </c>
    </row>
    <row r="30" spans="1:21" x14ac:dyDescent="0.25">
      <c r="A30" s="39" t="s">
        <v>45</v>
      </c>
      <c r="B30" s="40"/>
      <c r="C30" s="44"/>
      <c r="D30" s="41">
        <f t="shared" ref="D30:D36" si="3">E30-C30</f>
        <v>116.06</v>
      </c>
      <c r="E30" s="42">
        <v>116.06</v>
      </c>
      <c r="F30" s="29"/>
      <c r="G30" s="30"/>
      <c r="H30" s="30"/>
      <c r="I30" s="30"/>
      <c r="J30" s="30"/>
      <c r="K30" s="30"/>
      <c r="L30" s="30"/>
      <c r="M30" s="29"/>
      <c r="N30" s="29"/>
      <c r="O30" s="29"/>
      <c r="P30" s="29"/>
      <c r="Q30" s="29"/>
      <c r="R30" s="29"/>
      <c r="S30" s="23">
        <f>SUM(F30:R30)</f>
        <v>0</v>
      </c>
      <c r="T30" s="43"/>
      <c r="U30" s="28">
        <f>E30-S30+T30</f>
        <v>116.06</v>
      </c>
    </row>
    <row r="31" spans="1:21" x14ac:dyDescent="0.25">
      <c r="A31" s="39" t="s">
        <v>46</v>
      </c>
      <c r="B31" s="40"/>
      <c r="C31" s="44"/>
      <c r="D31" s="41">
        <f t="shared" si="3"/>
        <v>659.05</v>
      </c>
      <c r="E31" s="42">
        <v>659.05</v>
      </c>
      <c r="F31" s="29"/>
      <c r="G31" s="30"/>
      <c r="H31" s="30">
        <v>529.98</v>
      </c>
      <c r="I31" s="30"/>
      <c r="J31" s="30"/>
      <c r="K31" s="30"/>
      <c r="L31" s="30"/>
      <c r="M31" s="29"/>
      <c r="N31" s="29"/>
      <c r="O31" s="29"/>
      <c r="P31" s="29"/>
      <c r="Q31" s="29"/>
      <c r="R31" s="29"/>
      <c r="S31" s="23">
        <f>SUM(F31:R31)</f>
        <v>529.98</v>
      </c>
      <c r="T31" s="43"/>
      <c r="U31" s="28">
        <f>E31-S31+T31</f>
        <v>129.06999999999994</v>
      </c>
    </row>
    <row r="32" spans="1:21" x14ac:dyDescent="0.25">
      <c r="A32" s="39" t="s">
        <v>47</v>
      </c>
      <c r="B32" s="40"/>
      <c r="C32" s="44"/>
      <c r="D32" s="41">
        <f t="shared" si="3"/>
        <v>108.43</v>
      </c>
      <c r="E32" s="42">
        <v>108.43</v>
      </c>
      <c r="F32" s="29"/>
      <c r="G32" s="30"/>
      <c r="H32" s="30"/>
      <c r="I32" s="30"/>
      <c r="J32" s="30"/>
      <c r="K32" s="30"/>
      <c r="L32" s="30"/>
      <c r="M32" s="29"/>
      <c r="N32" s="29"/>
      <c r="O32" s="29"/>
      <c r="P32" s="29"/>
      <c r="Q32" s="29"/>
      <c r="R32" s="29"/>
      <c r="S32" s="23">
        <f>SUM(F32:R32)</f>
        <v>0</v>
      </c>
      <c r="T32" s="43"/>
      <c r="U32" s="24">
        <f>E32-S32+T32</f>
        <v>108.43</v>
      </c>
    </row>
    <row r="33" spans="1:21" x14ac:dyDescent="0.25">
      <c r="A33" s="45" t="s">
        <v>42</v>
      </c>
      <c r="B33" s="46">
        <f>SUM(B28:B31)</f>
        <v>0</v>
      </c>
      <c r="C33" s="47">
        <f>SUM(C28:C32)</f>
        <v>12089.33</v>
      </c>
      <c r="D33" s="47">
        <f>SUM(D28:D32)</f>
        <v>17571.879999999997</v>
      </c>
      <c r="E33" s="47">
        <f>SUM(E28:E32)</f>
        <v>29661.21</v>
      </c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8"/>
      <c r="T33" s="38"/>
      <c r="U33" s="38"/>
    </row>
    <row r="34" spans="1:21" x14ac:dyDescent="0.25">
      <c r="A34" s="39" t="s">
        <v>48</v>
      </c>
      <c r="B34" s="48"/>
      <c r="C34" s="44"/>
      <c r="D34" s="41">
        <f t="shared" si="3"/>
        <v>59680</v>
      </c>
      <c r="E34" s="42">
        <v>59680</v>
      </c>
      <c r="F34" s="29"/>
      <c r="G34" s="44"/>
      <c r="H34" s="30"/>
      <c r="I34" s="30"/>
      <c r="J34" s="30"/>
      <c r="K34" s="30"/>
      <c r="L34" s="30"/>
      <c r="M34" s="29"/>
      <c r="N34" s="29">
        <v>31109.16</v>
      </c>
      <c r="O34" s="29"/>
      <c r="P34" s="29"/>
      <c r="Q34" s="29"/>
      <c r="R34" s="29"/>
      <c r="S34" s="23">
        <f>SUM(F34:R34)</f>
        <v>31109.16</v>
      </c>
      <c r="T34" s="43"/>
      <c r="U34" s="28">
        <f>E34-S34+T34</f>
        <v>28570.84</v>
      </c>
    </row>
    <row r="35" spans="1:21" x14ac:dyDescent="0.25">
      <c r="A35" s="39" t="s">
        <v>49</v>
      </c>
      <c r="B35" s="48"/>
      <c r="C35" s="44"/>
      <c r="D35" s="41">
        <f t="shared" si="3"/>
        <v>51880</v>
      </c>
      <c r="E35" s="42">
        <v>51880</v>
      </c>
      <c r="F35" s="29"/>
      <c r="G35" s="44"/>
      <c r="H35" s="30"/>
      <c r="I35" s="30"/>
      <c r="J35" s="30"/>
      <c r="K35" s="30"/>
      <c r="L35" s="30"/>
      <c r="M35" s="29"/>
      <c r="N35" s="29"/>
      <c r="O35" s="29">
        <v>18978.330000000002</v>
      </c>
      <c r="P35" s="29"/>
      <c r="Q35" s="29"/>
      <c r="R35" s="29"/>
      <c r="S35" s="23">
        <f>SUM(F35:R35)</f>
        <v>18978.330000000002</v>
      </c>
      <c r="T35" s="43"/>
      <c r="U35" s="28">
        <f>E35-S35+T35</f>
        <v>32901.67</v>
      </c>
    </row>
    <row r="36" spans="1:21" x14ac:dyDescent="0.25">
      <c r="A36" s="39" t="s">
        <v>50</v>
      </c>
      <c r="B36" s="48"/>
      <c r="C36" s="44"/>
      <c r="D36" s="41">
        <f t="shared" si="3"/>
        <v>7460</v>
      </c>
      <c r="E36" s="42">
        <v>7460</v>
      </c>
      <c r="F36" s="29"/>
      <c r="G36" s="44"/>
      <c r="H36" s="30"/>
      <c r="I36" s="30"/>
      <c r="J36" s="30"/>
      <c r="K36" s="30"/>
      <c r="L36" s="30"/>
      <c r="M36" s="29"/>
      <c r="N36" s="29"/>
      <c r="O36" s="29"/>
      <c r="P36" s="29">
        <v>4395.3900000000003</v>
      </c>
      <c r="Q36" s="29"/>
      <c r="R36" s="29"/>
      <c r="S36" s="23">
        <f>SUM(F36:R36)</f>
        <v>4395.3900000000003</v>
      </c>
      <c r="T36" s="43"/>
      <c r="U36" s="28">
        <f>E36-S36+T36</f>
        <v>3064.6099999999997</v>
      </c>
    </row>
    <row r="37" spans="1:21" x14ac:dyDescent="0.25">
      <c r="A37" s="39"/>
      <c r="B37" s="49"/>
      <c r="C37" s="50"/>
      <c r="D37" s="41"/>
      <c r="E37" s="42">
        <f>SUM(C37:D37)</f>
        <v>0</v>
      </c>
      <c r="F37" s="50"/>
      <c r="G37" s="51"/>
      <c r="H37" s="51"/>
      <c r="I37" s="51"/>
      <c r="J37" s="51"/>
      <c r="K37" s="51"/>
      <c r="L37" s="51"/>
      <c r="M37" s="50"/>
      <c r="N37" s="50"/>
      <c r="O37" s="50"/>
      <c r="P37" s="50"/>
      <c r="Q37" s="50"/>
      <c r="R37" s="50"/>
      <c r="S37" s="23">
        <f>SUM(F37:R37)</f>
        <v>0</v>
      </c>
      <c r="T37" s="43"/>
      <c r="U37" s="28">
        <f>E37-S37+T37</f>
        <v>0</v>
      </c>
    </row>
    <row r="38" spans="1:21" x14ac:dyDescent="0.25">
      <c r="A38" s="45" t="s">
        <v>42</v>
      </c>
      <c r="B38" s="46">
        <f>SUM(B34:B37)</f>
        <v>0</v>
      </c>
      <c r="C38" s="46">
        <f>SUM(C34:C37)</f>
        <v>0</v>
      </c>
      <c r="D38" s="46">
        <f>SUM(D34:D37)</f>
        <v>119020</v>
      </c>
      <c r="E38" s="46">
        <f>SUM(E34:E37)</f>
        <v>119020</v>
      </c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38"/>
      <c r="T38" s="38"/>
      <c r="U38" s="38"/>
    </row>
    <row r="39" spans="1:21" x14ac:dyDescent="0.25">
      <c r="A39" s="39" t="s">
        <v>51</v>
      </c>
      <c r="B39" s="48"/>
      <c r="C39" s="44">
        <v>6000</v>
      </c>
      <c r="D39" s="41"/>
      <c r="E39" s="42">
        <f t="shared" ref="E39:E44" si="4">C39+D39</f>
        <v>6000</v>
      </c>
      <c r="F39" s="51">
        <v>3000</v>
      </c>
      <c r="G39" s="51"/>
      <c r="H39" s="51">
        <v>3000</v>
      </c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23">
        <f t="shared" ref="S39:S44" si="5">SUM(F39:R39)</f>
        <v>6000</v>
      </c>
      <c r="T39" s="43"/>
      <c r="U39" s="28">
        <f t="shared" ref="U39:U44" si="6">E39-S39+T39</f>
        <v>0</v>
      </c>
    </row>
    <row r="40" spans="1:21" x14ac:dyDescent="0.25">
      <c r="A40" s="44" t="s">
        <v>52</v>
      </c>
      <c r="B40" s="48"/>
      <c r="C40" s="44">
        <v>2265.84</v>
      </c>
      <c r="D40" s="41"/>
      <c r="E40" s="42">
        <f t="shared" si="4"/>
        <v>2265.84</v>
      </c>
      <c r="F40" s="29">
        <v>1146.75</v>
      </c>
      <c r="G40" s="30"/>
      <c r="H40" s="30">
        <v>1119.0899999999999</v>
      </c>
      <c r="I40" s="30"/>
      <c r="J40" s="30"/>
      <c r="K40" s="30"/>
      <c r="L40" s="30"/>
      <c r="M40" s="29"/>
      <c r="N40" s="29"/>
      <c r="O40" s="29"/>
      <c r="P40" s="29"/>
      <c r="Q40" s="29"/>
      <c r="R40" s="29"/>
      <c r="S40" s="23">
        <f t="shared" si="5"/>
        <v>2265.84</v>
      </c>
      <c r="T40" s="43"/>
      <c r="U40" s="28">
        <f t="shared" si="6"/>
        <v>0</v>
      </c>
    </row>
    <row r="41" spans="1:21" x14ac:dyDescent="0.25">
      <c r="A41" s="44" t="s">
        <v>53</v>
      </c>
      <c r="B41" s="48"/>
      <c r="C41" s="44">
        <v>1867.51</v>
      </c>
      <c r="D41" s="41">
        <f>E41-C41</f>
        <v>1380.34</v>
      </c>
      <c r="E41" s="42">
        <v>3247.85</v>
      </c>
      <c r="F41" s="29">
        <v>908.74</v>
      </c>
      <c r="G41" s="30"/>
      <c r="H41" s="30">
        <v>958.77</v>
      </c>
      <c r="I41" s="30"/>
      <c r="J41" s="30"/>
      <c r="K41" s="30"/>
      <c r="L41" s="30"/>
      <c r="M41" s="29"/>
      <c r="N41" s="29"/>
      <c r="O41" s="29"/>
      <c r="P41" s="29"/>
      <c r="Q41" s="29"/>
      <c r="R41" s="29"/>
      <c r="S41" s="23">
        <f t="shared" si="5"/>
        <v>1867.51</v>
      </c>
      <c r="T41" s="43"/>
      <c r="U41" s="28">
        <f t="shared" si="6"/>
        <v>1380.34</v>
      </c>
    </row>
    <row r="42" spans="1:21" x14ac:dyDescent="0.25">
      <c r="A42" s="44" t="s">
        <v>54</v>
      </c>
      <c r="B42" s="48"/>
      <c r="C42" s="44"/>
      <c r="D42" s="41">
        <v>986.92</v>
      </c>
      <c r="E42" s="42">
        <f t="shared" si="4"/>
        <v>986.92</v>
      </c>
      <c r="F42" s="29"/>
      <c r="G42" s="30"/>
      <c r="H42" s="30"/>
      <c r="I42" s="30"/>
      <c r="J42" s="30"/>
      <c r="K42" s="30"/>
      <c r="L42" s="30"/>
      <c r="M42" s="29"/>
      <c r="N42" s="29"/>
      <c r="O42" s="29"/>
      <c r="P42" s="29"/>
      <c r="Q42" s="29"/>
      <c r="R42" s="29"/>
      <c r="S42" s="23">
        <f t="shared" si="5"/>
        <v>0</v>
      </c>
      <c r="T42" s="43"/>
      <c r="U42" s="28">
        <f t="shared" si="6"/>
        <v>986.92</v>
      </c>
    </row>
    <row r="43" spans="1:21" x14ac:dyDescent="0.25">
      <c r="A43" s="44" t="s">
        <v>55</v>
      </c>
      <c r="B43" s="48"/>
      <c r="C43" s="44">
        <v>2162.7800000000002</v>
      </c>
      <c r="D43" s="41"/>
      <c r="E43" s="42">
        <f t="shared" si="4"/>
        <v>2162.7800000000002</v>
      </c>
      <c r="F43" s="29">
        <v>1211.6600000000001</v>
      </c>
      <c r="G43" s="30"/>
      <c r="H43" s="30">
        <v>951.12</v>
      </c>
      <c r="I43" s="30"/>
      <c r="J43" s="30"/>
      <c r="K43" s="30"/>
      <c r="L43" s="30"/>
      <c r="M43" s="29"/>
      <c r="N43" s="29"/>
      <c r="O43" s="29"/>
      <c r="P43" s="29"/>
      <c r="Q43" s="29"/>
      <c r="R43" s="29"/>
      <c r="S43" s="23">
        <f t="shared" si="5"/>
        <v>2162.7800000000002</v>
      </c>
      <c r="T43" s="43"/>
      <c r="U43" s="28">
        <f t="shared" si="6"/>
        <v>0</v>
      </c>
    </row>
    <row r="44" spans="1:21" x14ac:dyDescent="0.25">
      <c r="A44" s="44" t="s">
        <v>56</v>
      </c>
      <c r="B44" s="48"/>
      <c r="C44" s="44"/>
      <c r="D44" s="41">
        <v>247.5</v>
      </c>
      <c r="E44" s="42">
        <f t="shared" si="4"/>
        <v>247.5</v>
      </c>
      <c r="F44" s="50"/>
      <c r="G44" s="51"/>
      <c r="H44" s="51">
        <v>247.5</v>
      </c>
      <c r="I44" s="51"/>
      <c r="J44" s="51"/>
      <c r="K44" s="51"/>
      <c r="L44" s="51"/>
      <c r="M44" s="50"/>
      <c r="N44" s="50"/>
      <c r="O44" s="50"/>
      <c r="P44" s="50"/>
      <c r="Q44" s="50"/>
      <c r="R44" s="50"/>
      <c r="S44" s="23">
        <f t="shared" si="5"/>
        <v>247.5</v>
      </c>
      <c r="T44" s="43"/>
      <c r="U44" s="28">
        <f t="shared" si="6"/>
        <v>0</v>
      </c>
    </row>
    <row r="45" spans="1:21" x14ac:dyDescent="0.25">
      <c r="A45" s="45" t="s">
        <v>42</v>
      </c>
      <c r="B45" s="46">
        <f>SUM(B39:B44)</f>
        <v>0</v>
      </c>
      <c r="C45" s="47">
        <f>SUM(C39:C44)</f>
        <v>12296.130000000001</v>
      </c>
      <c r="D45" s="47">
        <f>SUM(D39:D44)</f>
        <v>2614.7599999999998</v>
      </c>
      <c r="E45" s="47">
        <f>SUM(E39:E44)</f>
        <v>14910.890000000001</v>
      </c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38"/>
      <c r="T45" s="38"/>
      <c r="U45" s="38"/>
    </row>
    <row r="46" spans="1:21" x14ac:dyDescent="0.25">
      <c r="A46" s="44" t="s">
        <v>57</v>
      </c>
      <c r="B46" s="48"/>
      <c r="C46" s="44">
        <v>10000</v>
      </c>
      <c r="D46" s="29">
        <f>E46-C46</f>
        <v>9233</v>
      </c>
      <c r="E46" s="42">
        <v>19233</v>
      </c>
      <c r="F46" s="29"/>
      <c r="G46" s="30"/>
      <c r="H46" s="30">
        <v>3989</v>
      </c>
      <c r="I46" s="30"/>
      <c r="J46" s="30"/>
      <c r="K46" s="30"/>
      <c r="L46" s="30">
        <v>15227</v>
      </c>
      <c r="M46" s="29"/>
      <c r="N46" s="29"/>
      <c r="O46" s="29"/>
      <c r="P46" s="29"/>
      <c r="Q46" s="29"/>
      <c r="R46" s="29"/>
      <c r="S46" s="23">
        <f t="shared" ref="S46:S55" si="7">SUM(F46:R46)</f>
        <v>19216</v>
      </c>
      <c r="T46" s="43"/>
      <c r="U46" s="28">
        <f t="shared" ref="U46:U55" si="8">E46-S46+T46</f>
        <v>17</v>
      </c>
    </row>
    <row r="47" spans="1:21" x14ac:dyDescent="0.25">
      <c r="A47" s="39" t="s">
        <v>58</v>
      </c>
      <c r="B47" s="48"/>
      <c r="C47" s="44">
        <v>3500</v>
      </c>
      <c r="D47" s="29">
        <f t="shared" ref="D47:D55" si="9">E47-C47</f>
        <v>1350</v>
      </c>
      <c r="E47" s="42">
        <v>4850</v>
      </c>
      <c r="F47" s="29">
        <v>4200</v>
      </c>
      <c r="G47" s="30"/>
      <c r="H47" s="30"/>
      <c r="I47" s="30"/>
      <c r="J47" s="30"/>
      <c r="K47" s="30"/>
      <c r="L47" s="30"/>
      <c r="M47" s="29"/>
      <c r="N47" s="29"/>
      <c r="O47" s="29"/>
      <c r="P47" s="29"/>
      <c r="Q47" s="29"/>
      <c r="R47" s="29"/>
      <c r="S47" s="23">
        <f t="shared" si="7"/>
        <v>4200</v>
      </c>
      <c r="T47" s="43"/>
      <c r="U47" s="24">
        <f t="shared" si="8"/>
        <v>650</v>
      </c>
    </row>
    <row r="48" spans="1:21" x14ac:dyDescent="0.25">
      <c r="A48" s="39" t="s">
        <v>59</v>
      </c>
      <c r="B48" s="48"/>
      <c r="C48" s="44">
        <v>400</v>
      </c>
      <c r="D48" s="29">
        <f t="shared" si="9"/>
        <v>210</v>
      </c>
      <c r="E48" s="42">
        <v>610</v>
      </c>
      <c r="F48" s="29">
        <v>610</v>
      </c>
      <c r="G48" s="30"/>
      <c r="H48" s="30"/>
      <c r="I48" s="30"/>
      <c r="J48" s="30"/>
      <c r="K48" s="30"/>
      <c r="L48" s="30"/>
      <c r="M48" s="29"/>
      <c r="N48" s="29"/>
      <c r="O48" s="29"/>
      <c r="P48" s="29"/>
      <c r="Q48" s="29"/>
      <c r="R48" s="29"/>
      <c r="S48" s="23">
        <f t="shared" si="7"/>
        <v>610</v>
      </c>
      <c r="T48" s="43"/>
      <c r="U48" s="24">
        <f t="shared" si="8"/>
        <v>0</v>
      </c>
    </row>
    <row r="49" spans="1:21" x14ac:dyDescent="0.25">
      <c r="A49" s="39" t="s">
        <v>60</v>
      </c>
      <c r="B49" s="48"/>
      <c r="C49" s="44">
        <v>2520</v>
      </c>
      <c r="D49" s="29">
        <f t="shared" si="9"/>
        <v>3126</v>
      </c>
      <c r="E49" s="42">
        <v>5646</v>
      </c>
      <c r="F49" s="29"/>
      <c r="G49" s="30"/>
      <c r="H49" s="30">
        <v>5515</v>
      </c>
      <c r="I49" s="30"/>
      <c r="J49" s="30"/>
      <c r="K49" s="30"/>
      <c r="L49" s="30"/>
      <c r="M49" s="29"/>
      <c r="N49" s="29"/>
      <c r="O49" s="29"/>
      <c r="P49" s="29"/>
      <c r="Q49" s="29"/>
      <c r="R49" s="29"/>
      <c r="S49" s="23">
        <f t="shared" si="7"/>
        <v>5515</v>
      </c>
      <c r="T49" s="43"/>
      <c r="U49" s="28">
        <f t="shared" si="8"/>
        <v>131</v>
      </c>
    </row>
    <row r="50" spans="1:21" x14ac:dyDescent="0.25">
      <c r="A50" s="39" t="s">
        <v>61</v>
      </c>
      <c r="B50" s="48"/>
      <c r="C50" s="29"/>
      <c r="D50" s="29">
        <f t="shared" si="9"/>
        <v>20</v>
      </c>
      <c r="E50" s="42">
        <v>20</v>
      </c>
      <c r="F50" s="29"/>
      <c r="G50" s="30"/>
      <c r="H50" s="30"/>
      <c r="I50" s="30"/>
      <c r="J50" s="30"/>
      <c r="K50" s="30"/>
      <c r="L50" s="30"/>
      <c r="M50" s="29"/>
      <c r="N50" s="29"/>
      <c r="O50" s="29"/>
      <c r="P50" s="29"/>
      <c r="Q50" s="29"/>
      <c r="R50" s="29"/>
      <c r="S50" s="23">
        <f t="shared" si="7"/>
        <v>0</v>
      </c>
      <c r="T50" s="43"/>
      <c r="U50" s="24">
        <f t="shared" si="8"/>
        <v>20</v>
      </c>
    </row>
    <row r="51" spans="1:21" x14ac:dyDescent="0.25">
      <c r="A51" s="39" t="s">
        <v>62</v>
      </c>
      <c r="B51" s="48"/>
      <c r="C51" s="29"/>
      <c r="D51" s="29">
        <f t="shared" si="9"/>
        <v>3420</v>
      </c>
      <c r="E51" s="42">
        <v>3420</v>
      </c>
      <c r="F51" s="29">
        <v>1982.5</v>
      </c>
      <c r="G51" s="30"/>
      <c r="H51" s="30"/>
      <c r="I51" s="30"/>
      <c r="J51" s="30"/>
      <c r="K51" s="30"/>
      <c r="L51" s="30"/>
      <c r="M51" s="29"/>
      <c r="N51" s="29"/>
      <c r="O51" s="29"/>
      <c r="P51" s="29"/>
      <c r="Q51" s="29"/>
      <c r="R51" s="29"/>
      <c r="S51" s="23">
        <f t="shared" si="7"/>
        <v>1982.5</v>
      </c>
      <c r="T51" s="43"/>
      <c r="U51" s="24">
        <f t="shared" si="8"/>
        <v>1437.5</v>
      </c>
    </row>
    <row r="52" spans="1:21" x14ac:dyDescent="0.25">
      <c r="A52" s="39" t="s">
        <v>63</v>
      </c>
      <c r="B52" s="48"/>
      <c r="C52" s="29"/>
      <c r="D52" s="29">
        <f t="shared" si="9"/>
        <v>600</v>
      </c>
      <c r="E52" s="42">
        <v>600</v>
      </c>
      <c r="F52" s="29"/>
      <c r="G52" s="30"/>
      <c r="H52" s="30"/>
      <c r="I52" s="30"/>
      <c r="J52" s="30"/>
      <c r="K52" s="30"/>
      <c r="L52" s="30"/>
      <c r="M52" s="29"/>
      <c r="N52" s="29"/>
      <c r="O52" s="29"/>
      <c r="P52" s="29"/>
      <c r="Q52" s="29"/>
      <c r="R52" s="29"/>
      <c r="S52" s="23">
        <f t="shared" si="7"/>
        <v>0</v>
      </c>
      <c r="T52" s="43"/>
      <c r="U52" s="28">
        <f t="shared" si="8"/>
        <v>600</v>
      </c>
    </row>
    <row r="53" spans="1:21" x14ac:dyDescent="0.25">
      <c r="A53" s="39" t="s">
        <v>64</v>
      </c>
      <c r="B53" s="48"/>
      <c r="C53" s="29"/>
      <c r="D53" s="29">
        <f t="shared" si="9"/>
        <v>800</v>
      </c>
      <c r="E53" s="42">
        <v>800</v>
      </c>
      <c r="F53" s="29"/>
      <c r="G53" s="30"/>
      <c r="H53" s="30"/>
      <c r="I53" s="30"/>
      <c r="J53" s="30"/>
      <c r="K53" s="30"/>
      <c r="L53" s="30"/>
      <c r="M53" s="29"/>
      <c r="N53" s="29"/>
      <c r="O53" s="29"/>
      <c r="P53" s="29"/>
      <c r="Q53" s="29"/>
      <c r="R53" s="29"/>
      <c r="S53" s="23">
        <f t="shared" si="7"/>
        <v>0</v>
      </c>
      <c r="T53" s="43"/>
      <c r="U53" s="28">
        <f t="shared" si="8"/>
        <v>800</v>
      </c>
    </row>
    <row r="54" spans="1:21" x14ac:dyDescent="0.25">
      <c r="A54" s="39" t="s">
        <v>65</v>
      </c>
      <c r="B54" s="53"/>
      <c r="C54" s="50"/>
      <c r="D54" s="29">
        <f t="shared" si="9"/>
        <v>500</v>
      </c>
      <c r="E54" s="42">
        <v>500</v>
      </c>
      <c r="F54" s="29"/>
      <c r="G54" s="30"/>
      <c r="H54" s="30">
        <v>500</v>
      </c>
      <c r="I54" s="30"/>
      <c r="J54" s="30"/>
      <c r="K54" s="30"/>
      <c r="L54" s="30"/>
      <c r="M54" s="29"/>
      <c r="N54" s="29"/>
      <c r="O54" s="29"/>
      <c r="P54" s="29"/>
      <c r="Q54" s="29"/>
      <c r="R54" s="29"/>
      <c r="S54" s="23">
        <f t="shared" si="7"/>
        <v>500</v>
      </c>
      <c r="T54" s="43"/>
      <c r="U54" s="24">
        <f t="shared" si="8"/>
        <v>0</v>
      </c>
    </row>
    <row r="55" spans="1:21" x14ac:dyDescent="0.25">
      <c r="A55" s="39"/>
      <c r="B55" s="53"/>
      <c r="C55" s="50"/>
      <c r="D55" s="29">
        <f t="shared" si="9"/>
        <v>0</v>
      </c>
      <c r="E55" s="42"/>
      <c r="F55" s="29"/>
      <c r="G55" s="30"/>
      <c r="H55" s="30"/>
      <c r="I55" s="30"/>
      <c r="J55" s="30"/>
      <c r="K55" s="30"/>
      <c r="L55" s="30"/>
      <c r="M55" s="29"/>
      <c r="N55" s="29"/>
      <c r="O55" s="29"/>
      <c r="P55" s="29"/>
      <c r="Q55" s="29"/>
      <c r="R55" s="29"/>
      <c r="S55" s="23">
        <f t="shared" si="7"/>
        <v>0</v>
      </c>
      <c r="T55" s="43"/>
      <c r="U55" s="24">
        <f t="shared" si="8"/>
        <v>0</v>
      </c>
    </row>
    <row r="56" spans="1:21" x14ac:dyDescent="0.25">
      <c r="A56" s="45" t="s">
        <v>42</v>
      </c>
      <c r="B56" s="46">
        <f>SUM(B46:B55)</f>
        <v>0</v>
      </c>
      <c r="C56" s="46">
        <f>SUM(C46:C55)</f>
        <v>16420</v>
      </c>
      <c r="D56" s="46">
        <f>SUM(D46:D55)</f>
        <v>19259</v>
      </c>
      <c r="E56" s="46">
        <f>SUM(E46:E55)</f>
        <v>35679</v>
      </c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38"/>
      <c r="T56" s="38"/>
      <c r="U56" s="38"/>
    </row>
    <row r="57" spans="1:21" x14ac:dyDescent="0.25">
      <c r="A57" s="39"/>
      <c r="B57" s="49"/>
      <c r="C57" s="41"/>
      <c r="D57" s="41"/>
      <c r="E57" s="42">
        <f>C57+D57</f>
        <v>0</v>
      </c>
      <c r="F57" s="29"/>
      <c r="G57" s="30"/>
      <c r="H57" s="30"/>
      <c r="I57" s="30"/>
      <c r="J57" s="30"/>
      <c r="K57" s="30"/>
      <c r="L57" s="30"/>
      <c r="M57" s="29"/>
      <c r="N57" s="29"/>
      <c r="O57" s="29"/>
      <c r="P57" s="29"/>
      <c r="Q57" s="29"/>
      <c r="R57" s="29"/>
      <c r="S57" s="23">
        <f>SUM(F57:R57)</f>
        <v>0</v>
      </c>
      <c r="T57" s="43"/>
      <c r="U57" s="24">
        <f>E57-S57+T57</f>
        <v>0</v>
      </c>
    </row>
    <row r="58" spans="1:21" x14ac:dyDescent="0.25">
      <c r="A58" s="39"/>
      <c r="B58" s="49"/>
      <c r="C58" s="41"/>
      <c r="D58" s="41"/>
      <c r="E58" s="42">
        <f>C58+D58</f>
        <v>0</v>
      </c>
      <c r="F58" s="29"/>
      <c r="G58" s="30"/>
      <c r="H58" s="30"/>
      <c r="I58" s="30"/>
      <c r="J58" s="30"/>
      <c r="K58" s="30"/>
      <c r="L58" s="30"/>
      <c r="M58" s="29"/>
      <c r="N58" s="29"/>
      <c r="O58" s="29"/>
      <c r="P58" s="29"/>
      <c r="Q58" s="29"/>
      <c r="R58" s="29"/>
      <c r="S58" s="23">
        <f>SUM(F58:R58)</f>
        <v>0</v>
      </c>
      <c r="T58" s="43"/>
      <c r="U58" s="24">
        <f>E58-S58+T58</f>
        <v>0</v>
      </c>
    </row>
    <row r="59" spans="1:21" x14ac:dyDescent="0.25">
      <c r="A59" s="45" t="s">
        <v>42</v>
      </c>
      <c r="B59" s="54">
        <f>SUM(B57:B58)</f>
        <v>0</v>
      </c>
      <c r="C59" s="54">
        <f>SUM(C58:C58)</f>
        <v>0</v>
      </c>
      <c r="D59" s="54">
        <f>SUM(D57:D58)</f>
        <v>0</v>
      </c>
      <c r="E59" s="47">
        <f>C59+D59</f>
        <v>0</v>
      </c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38"/>
      <c r="T59" s="38"/>
      <c r="U59" s="38"/>
    </row>
    <row r="60" spans="1:21" x14ac:dyDescent="0.25">
      <c r="A60" s="55"/>
      <c r="B60" s="56"/>
      <c r="C60" s="57"/>
      <c r="D60" s="57"/>
      <c r="E60" s="24"/>
      <c r="F60" s="29"/>
      <c r="G60" s="30"/>
      <c r="H60" s="30"/>
      <c r="I60" s="30"/>
      <c r="J60" s="30"/>
      <c r="K60" s="30"/>
      <c r="L60" s="30"/>
      <c r="M60" s="29"/>
      <c r="N60" s="29"/>
      <c r="O60" s="29"/>
      <c r="P60" s="29"/>
      <c r="Q60" s="29"/>
      <c r="R60" s="29"/>
      <c r="S60" s="23">
        <f>SUM(F60:R60)</f>
        <v>0</v>
      </c>
      <c r="T60" s="43"/>
      <c r="U60" s="24">
        <f>E60-S60+T60</f>
        <v>0</v>
      </c>
    </row>
    <row r="61" spans="1:21" x14ac:dyDescent="0.25">
      <c r="A61" s="39" t="s">
        <v>66</v>
      </c>
      <c r="B61" s="49"/>
      <c r="C61" s="41"/>
      <c r="D61" s="41">
        <v>0.01</v>
      </c>
      <c r="E61" s="42">
        <f>C61+D61</f>
        <v>0.01</v>
      </c>
      <c r="F61" s="29">
        <v>0.01</v>
      </c>
      <c r="G61" s="30"/>
      <c r="H61" s="30"/>
      <c r="I61" s="30"/>
      <c r="J61" s="30"/>
      <c r="K61" s="30"/>
      <c r="L61" s="30"/>
      <c r="M61" s="29"/>
      <c r="N61" s="29"/>
      <c r="O61" s="29"/>
      <c r="P61" s="29"/>
      <c r="Q61" s="29"/>
      <c r="R61" s="29"/>
      <c r="S61" s="23">
        <f>SUM(F61:R61)</f>
        <v>0.01</v>
      </c>
      <c r="T61" s="43"/>
      <c r="U61" s="24">
        <f>E61-S61+T61</f>
        <v>0</v>
      </c>
    </row>
    <row r="62" spans="1:21" x14ac:dyDescent="0.25">
      <c r="A62" s="35" t="s">
        <v>42</v>
      </c>
      <c r="B62" s="58">
        <f>SUM(B60:B61)</f>
        <v>0</v>
      </c>
      <c r="C62" s="52">
        <f>SUM(C60:C60)</f>
        <v>0</v>
      </c>
      <c r="D62" s="54">
        <f>SUM(D61)</f>
        <v>0.01</v>
      </c>
      <c r="E62" s="52">
        <f>SUM(E60:E61)</f>
        <v>0.01</v>
      </c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38"/>
      <c r="T62" s="38"/>
      <c r="U62" s="38"/>
    </row>
    <row r="63" spans="1:21" x14ac:dyDescent="0.25">
      <c r="A63" s="55" t="s">
        <v>67</v>
      </c>
      <c r="B63" s="59">
        <f>B27+B33+B38+B45+B56+B59+B62</f>
        <v>121070.12000000001</v>
      </c>
      <c r="C63" s="57">
        <f>C27+C33+C38+C45+C56+C59+C62</f>
        <v>40805.46</v>
      </c>
      <c r="D63" s="57">
        <f>D27+D33+D38+D45+D56+D59+D62</f>
        <v>158465.65000000002</v>
      </c>
      <c r="E63" s="24">
        <f>E27+E33+E38+E45+E56+E59+E62</f>
        <v>320341.23000000004</v>
      </c>
      <c r="F63" s="60">
        <f t="shared" ref="F63:R63" si="10">SUM(F4:F62)</f>
        <v>27893.02</v>
      </c>
      <c r="G63" s="60">
        <f t="shared" si="10"/>
        <v>8337.82</v>
      </c>
      <c r="H63" s="60">
        <f t="shared" si="10"/>
        <v>24577.49</v>
      </c>
      <c r="I63" s="60">
        <f t="shared" si="10"/>
        <v>795.51</v>
      </c>
      <c r="J63" s="60">
        <f t="shared" si="10"/>
        <v>2506.1</v>
      </c>
      <c r="K63" s="60">
        <f t="shared" si="10"/>
        <v>46652.22</v>
      </c>
      <c r="L63" s="60">
        <f t="shared" si="10"/>
        <v>15227</v>
      </c>
      <c r="M63" s="60">
        <f t="shared" si="10"/>
        <v>1292.5999999999999</v>
      </c>
      <c r="N63" s="60">
        <f t="shared" si="10"/>
        <v>31109.16</v>
      </c>
      <c r="O63" s="60">
        <f t="shared" si="10"/>
        <v>18978.330000000002</v>
      </c>
      <c r="P63" s="60">
        <f t="shared" si="10"/>
        <v>4395.3900000000003</v>
      </c>
      <c r="Q63" s="60">
        <f>SUM(Q4:Q62)</f>
        <v>787.4</v>
      </c>
      <c r="R63" s="60">
        <f t="shared" si="10"/>
        <v>0</v>
      </c>
      <c r="S63" s="43">
        <f>SUM(S4:S61)</f>
        <v>182552.04000000004</v>
      </c>
      <c r="T63" s="43">
        <f>SUM(T4:T62)</f>
        <v>-15258.68</v>
      </c>
      <c r="U63" s="61">
        <f>SUM(U4:U62)</f>
        <v>122530.51</v>
      </c>
    </row>
    <row r="64" spans="1:21" x14ac:dyDescent="0.25">
      <c r="A64" s="33" t="s">
        <v>68</v>
      </c>
      <c r="B64" s="9">
        <f>B63+C63</f>
        <v>161875.58000000002</v>
      </c>
      <c r="C64" s="9"/>
      <c r="D64" s="62"/>
      <c r="E64" s="62"/>
      <c r="F64" s="63">
        <v>32142.02</v>
      </c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4"/>
      <c r="R64" s="65"/>
      <c r="S64" s="66"/>
      <c r="T64" s="66"/>
      <c r="U64" s="33"/>
    </row>
    <row r="65" spans="1:21" x14ac:dyDescent="0.25">
      <c r="A65" s="66" t="s">
        <v>69</v>
      </c>
      <c r="B65" s="66"/>
      <c r="C65" s="33"/>
      <c r="D65" s="29" t="s">
        <v>70</v>
      </c>
      <c r="E65" s="29"/>
      <c r="F65" s="29">
        <f>F63</f>
        <v>27893.02</v>
      </c>
      <c r="G65" s="29">
        <f t="shared" ref="G65:R65" si="11">G63</f>
        <v>8337.82</v>
      </c>
      <c r="H65" s="29">
        <f t="shared" si="11"/>
        <v>24577.49</v>
      </c>
      <c r="I65" s="29">
        <f t="shared" si="11"/>
        <v>795.51</v>
      </c>
      <c r="J65" s="29">
        <f>J63</f>
        <v>2506.1</v>
      </c>
      <c r="K65" s="29">
        <f>K63</f>
        <v>46652.22</v>
      </c>
      <c r="L65" s="29">
        <f>L63</f>
        <v>15227</v>
      </c>
      <c r="M65" s="29">
        <f t="shared" si="11"/>
        <v>1292.5999999999999</v>
      </c>
      <c r="N65" s="29">
        <f>N63</f>
        <v>31109.16</v>
      </c>
      <c r="O65" s="29">
        <f t="shared" si="11"/>
        <v>18978.330000000002</v>
      </c>
      <c r="P65" s="29">
        <f t="shared" si="11"/>
        <v>4395.3900000000003</v>
      </c>
      <c r="Q65" s="29">
        <f>Q63</f>
        <v>787.4</v>
      </c>
      <c r="R65" s="29">
        <f t="shared" si="11"/>
        <v>0</v>
      </c>
      <c r="S65" s="67">
        <f>SUM(F65:R65)</f>
        <v>182552.04</v>
      </c>
      <c r="T65" s="29"/>
      <c r="U65" s="29"/>
    </row>
    <row r="66" spans="1:21" x14ac:dyDescent="0.25">
      <c r="A66" s="33" t="s">
        <v>71</v>
      </c>
      <c r="B66" s="33">
        <v>124060</v>
      </c>
      <c r="C66" s="33"/>
      <c r="D66" s="29" t="s">
        <v>72</v>
      </c>
      <c r="E66" s="29"/>
      <c r="F66" s="68">
        <v>22159.02</v>
      </c>
      <c r="G66" s="68">
        <v>6467.76</v>
      </c>
      <c r="H66" s="68">
        <v>20977.49</v>
      </c>
      <c r="I66" s="68">
        <v>795.51</v>
      </c>
      <c r="J66" s="68"/>
      <c r="K66" s="68"/>
      <c r="L66" s="68">
        <v>15067</v>
      </c>
      <c r="M66" s="68">
        <v>1292.5999999999999</v>
      </c>
      <c r="N66" s="68">
        <v>11203.54</v>
      </c>
      <c r="O66" s="68">
        <v>605</v>
      </c>
      <c r="P66" s="68"/>
      <c r="Q66" s="68">
        <v>727.4</v>
      </c>
      <c r="R66" s="68"/>
      <c r="S66" s="67">
        <f>SUM(F66:R66)</f>
        <v>79295.320000000007</v>
      </c>
      <c r="T66" s="29"/>
      <c r="U66" s="29"/>
    </row>
    <row r="67" spans="1:21" x14ac:dyDescent="0.25">
      <c r="A67" s="33" t="s">
        <v>73</v>
      </c>
      <c r="B67" s="33">
        <v>115124.15</v>
      </c>
      <c r="C67" s="33"/>
      <c r="D67" s="29" t="s">
        <v>74</v>
      </c>
      <c r="E67" s="29"/>
      <c r="F67" s="69">
        <f>F65-F66</f>
        <v>5734</v>
      </c>
      <c r="G67" s="70">
        <f t="shared" ref="G67:R67" si="12">G65-G66</f>
        <v>1870.0599999999995</v>
      </c>
      <c r="H67" s="70">
        <f t="shared" si="12"/>
        <v>3600</v>
      </c>
      <c r="I67" s="70">
        <f t="shared" si="12"/>
        <v>0</v>
      </c>
      <c r="J67" s="70">
        <f>J65-J66</f>
        <v>2506.1</v>
      </c>
      <c r="K67" s="70">
        <f>K65-K66</f>
        <v>46652.22</v>
      </c>
      <c r="L67" s="70">
        <f>L65-L66</f>
        <v>160</v>
      </c>
      <c r="M67" s="70">
        <f t="shared" si="12"/>
        <v>0</v>
      </c>
      <c r="N67" s="70">
        <f>N65-N66</f>
        <v>19905.62</v>
      </c>
      <c r="O67" s="70">
        <f t="shared" si="12"/>
        <v>18373.330000000002</v>
      </c>
      <c r="P67" s="70">
        <f t="shared" si="12"/>
        <v>4395.3900000000003</v>
      </c>
      <c r="Q67" s="29">
        <f t="shared" si="12"/>
        <v>60</v>
      </c>
      <c r="R67" s="29">
        <f t="shared" si="12"/>
        <v>0</v>
      </c>
      <c r="S67" s="67">
        <f>SUM(F67:R67)</f>
        <v>103256.72</v>
      </c>
      <c r="T67" s="29"/>
      <c r="U67" s="29" t="s">
        <v>75</v>
      </c>
    </row>
    <row r="68" spans="1:21" x14ac:dyDescent="0.25">
      <c r="A68" s="66" t="s">
        <v>76</v>
      </c>
      <c r="B68" s="66">
        <f>S67</f>
        <v>103256.72</v>
      </c>
      <c r="C68" s="33"/>
      <c r="D68" s="29" t="s">
        <v>77</v>
      </c>
      <c r="E68" s="29"/>
      <c r="F68" s="29">
        <f t="shared" ref="F68:Q68" si="13">F2-F65</f>
        <v>5350.3500000000022</v>
      </c>
      <c r="G68" s="29">
        <f t="shared" si="13"/>
        <v>2310.8600000000006</v>
      </c>
      <c r="H68" s="29">
        <f t="shared" si="13"/>
        <v>0</v>
      </c>
      <c r="I68" s="29">
        <f t="shared" si="13"/>
        <v>5254.51</v>
      </c>
      <c r="J68" s="29">
        <f t="shared" si="13"/>
        <v>14070.97</v>
      </c>
      <c r="K68" s="29">
        <f t="shared" si="13"/>
        <v>10548.449999999997</v>
      </c>
      <c r="L68" s="29">
        <f t="shared" si="13"/>
        <v>656</v>
      </c>
      <c r="M68" s="29">
        <f t="shared" si="13"/>
        <v>5.5300000000002001</v>
      </c>
      <c r="N68" s="29">
        <f t="shared" si="13"/>
        <v>28570.84</v>
      </c>
      <c r="O68" s="29">
        <f t="shared" si="13"/>
        <v>32901.67</v>
      </c>
      <c r="P68" s="29">
        <f t="shared" si="13"/>
        <v>3064.6099999999997</v>
      </c>
      <c r="Q68" s="29">
        <f t="shared" si="13"/>
        <v>1382.6</v>
      </c>
      <c r="R68" s="29">
        <f>R2</f>
        <v>741.33</v>
      </c>
      <c r="S68" s="67">
        <f>SUM(F68:R68)</f>
        <v>104857.72</v>
      </c>
      <c r="T68" s="70">
        <f>SUM(T63:T67)</f>
        <v>-15258.68</v>
      </c>
      <c r="U68" s="67">
        <v>32931.47</v>
      </c>
    </row>
    <row r="69" spans="1:21" x14ac:dyDescent="0.25">
      <c r="A69" s="66" t="s">
        <v>78</v>
      </c>
      <c r="B69" s="71">
        <v>13396.92</v>
      </c>
      <c r="C69" s="33"/>
      <c r="D69" s="33"/>
      <c r="E69" s="33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33"/>
      <c r="R69" s="33"/>
      <c r="S69" s="33"/>
      <c r="T69" s="33"/>
      <c r="U69" s="33">
        <f>E63-S2</f>
        <v>32931.47000000003</v>
      </c>
    </row>
    <row r="70" spans="1:21" x14ac:dyDescent="0.25">
      <c r="A70" s="66" t="s">
        <v>79</v>
      </c>
      <c r="B70" s="66">
        <f>B66+(B67-B68-B69)</f>
        <v>122530.51</v>
      </c>
      <c r="C70" s="33"/>
      <c r="D70" s="33"/>
      <c r="E70" s="33"/>
      <c r="F70" s="33"/>
      <c r="G70" s="73"/>
      <c r="H70" s="33"/>
      <c r="I70" s="33"/>
      <c r="J70" s="33"/>
      <c r="K70" s="33"/>
      <c r="L70" s="33"/>
      <c r="M70" s="33"/>
      <c r="N70" s="33"/>
      <c r="O70" s="33"/>
      <c r="P70" s="33"/>
      <c r="Q70" s="74"/>
      <c r="R70" s="33"/>
      <c r="S70" s="66">
        <f>S67-B68</f>
        <v>0</v>
      </c>
      <c r="T70" s="66"/>
      <c r="U70" s="33"/>
    </row>
    <row r="71" spans="1:21" x14ac:dyDescent="0.25">
      <c r="A71" s="75"/>
      <c r="B71" s="76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6"/>
      <c r="T71" s="76"/>
      <c r="U71" s="73"/>
    </row>
    <row r="72" spans="1:21" x14ac:dyDescent="0.25">
      <c r="A72" s="24" t="s">
        <v>80</v>
      </c>
      <c r="B72" s="21">
        <f>E63-S63-E27</f>
        <v>16719.069999999992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6"/>
      <c r="T72" s="76"/>
      <c r="U72" s="73"/>
    </row>
    <row r="73" spans="1:21" x14ac:dyDescent="0.25">
      <c r="A73" s="28" t="s">
        <v>81</v>
      </c>
      <c r="B73" s="77">
        <f>U9+U10+U11+U12+U13+U14+U15+U16+U17+U18+U19+U20+U21+U22+U23+U24+U25+U26+U29+U30+U31+U34+U35+U36+U39+U40+U41+U42+U43+U44+U46+U49+U52++U53</f>
        <v>86295.040000000008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>
        <f>E63-S63+T63</f>
        <v>122530.51000000001</v>
      </c>
      <c r="R73" s="73"/>
      <c r="S73" s="76"/>
      <c r="T73" s="76"/>
      <c r="U73" s="73"/>
    </row>
    <row r="74" spans="1:21" x14ac:dyDescent="0.25">
      <c r="A74" s="78" t="s">
        <v>82</v>
      </c>
      <c r="B74" s="78">
        <f>U4+U5+U6+U7+U8+U28+U32+U47+U48+U50+U51</f>
        <v>36235.47</v>
      </c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6"/>
      <c r="T74" s="76"/>
      <c r="U74" s="73"/>
    </row>
    <row r="75" spans="1:21" x14ac:dyDescent="0.25">
      <c r="A75" s="79"/>
      <c r="B75" s="66">
        <f>SUM(B73:B74)</f>
        <v>122530.51000000001</v>
      </c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6"/>
      <c r="T75" s="76"/>
      <c r="U75" s="73"/>
    </row>
  </sheetData>
  <mergeCells count="2">
    <mergeCell ref="B1:C1"/>
    <mergeCell ref="F1:R1"/>
  </mergeCells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DSGA</dc:creator>
  <cp:lastModifiedBy>DSGA</cp:lastModifiedBy>
  <dcterms:created xsi:type="dcterms:W3CDTF">2026-04-24T09:32:02Z</dcterms:created>
  <dcterms:modified xsi:type="dcterms:W3CDTF">2026-04-24T09:34:56Z</dcterms:modified>
</cp:coreProperties>
</file>