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1 - DSGA\_DSGA DE BONIS\CONTRATTAZIONE\24 25\2CONTRATTO 24 25\CONVOCAZIONE 0212\"/>
    </mc:Choice>
  </mc:AlternateContent>
  <bookViews>
    <workbookView xWindow="0" yWindow="0" windowWidth="16380" windowHeight="8190" tabRatio="675" activeTab="3"/>
  </bookViews>
  <sheets>
    <sheet name="MOF DISPONIBILE" sheetId="1" r:id="rId1"/>
    <sheet name="DISTRIBUZIONE DOC" sheetId="2" r:id="rId2"/>
    <sheet name="DISTRIBUZIONE ATA" sheetId="4" r:id="rId3"/>
    <sheet name="CALCOLO INDENNITÀ DSGA" sheetId="7" r:id="rId4"/>
    <sheet name="DISTRIBUZIONE OE" sheetId="6" r:id="rId5"/>
    <sheet name="CALCOLO COORD DI PLESSO" sheetId="8" r:id="rId6"/>
  </sheets>
  <definedNames>
    <definedName name="_MOF">#NAME?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4" i="4" l="1"/>
  <c r="B17" i="4"/>
  <c r="B34" i="4" l="1"/>
  <c r="C4" i="4" s="1"/>
  <c r="D28" i="4"/>
  <c r="D29" i="4"/>
  <c r="D30" i="4"/>
  <c r="D31" i="4"/>
  <c r="D32" i="4"/>
  <c r="D33" i="4"/>
  <c r="D26" i="4"/>
  <c r="D21" i="4"/>
  <c r="D22" i="4"/>
  <c r="D20" i="4"/>
  <c r="B23" i="4"/>
  <c r="B15" i="4"/>
  <c r="D9" i="4"/>
  <c r="D10" i="4"/>
  <c r="D11" i="4"/>
  <c r="D12" i="4"/>
  <c r="D13" i="4"/>
  <c r="D8" i="4"/>
  <c r="C3" i="4" l="1"/>
  <c r="D51" i="2"/>
  <c r="B39" i="2"/>
  <c r="B40" i="2"/>
  <c r="E4" i="2" l="1"/>
  <c r="E5" i="2"/>
  <c r="B52" i="2"/>
  <c r="C11" i="6"/>
  <c r="D38" i="2" l="1"/>
  <c r="D33" i="2"/>
  <c r="B28" i="2"/>
  <c r="B27" i="2"/>
  <c r="B26" i="2"/>
  <c r="B25" i="2"/>
  <c r="B24" i="2"/>
  <c r="B23" i="2"/>
  <c r="B22" i="2"/>
  <c r="B21" i="2"/>
  <c r="B20" i="2"/>
  <c r="C8" i="8"/>
  <c r="B8" i="8"/>
  <c r="D8" i="8"/>
  <c r="E8" i="8"/>
  <c r="F8" i="8"/>
  <c r="G8" i="8"/>
  <c r="H8" i="8"/>
  <c r="I8" i="8"/>
  <c r="J8" i="8"/>
  <c r="D45" i="2"/>
  <c r="D46" i="2"/>
  <c r="D44" i="2"/>
  <c r="D9" i="2"/>
  <c r="D10" i="2"/>
  <c r="D12" i="2"/>
  <c r="D13" i="2"/>
  <c r="D14" i="2"/>
  <c r="D15" i="2"/>
  <c r="D16" i="2"/>
  <c r="D17" i="2"/>
  <c r="D18" i="2"/>
  <c r="D19" i="2"/>
  <c r="D22" i="2"/>
  <c r="D23" i="2"/>
  <c r="D29" i="2"/>
  <c r="D30" i="2"/>
  <c r="D31" i="2"/>
  <c r="D32" i="2"/>
  <c r="D34" i="2"/>
  <c r="D35" i="2"/>
  <c r="D36" i="2"/>
  <c r="D37" i="2"/>
  <c r="D8" i="2"/>
  <c r="B47" i="2"/>
  <c r="D26" i="2" l="1"/>
  <c r="D28" i="2"/>
  <c r="D4" i="2"/>
  <c r="D24" i="2"/>
  <c r="D25" i="2"/>
  <c r="D27" i="2"/>
  <c r="B41" i="2"/>
  <c r="D21" i="2"/>
  <c r="D20" i="2"/>
  <c r="F41" i="1" l="1"/>
  <c r="C3" i="2" l="1"/>
  <c r="E32" i="2" l="1"/>
  <c r="E9" i="2"/>
  <c r="E33" i="2"/>
  <c r="E10" i="2"/>
  <c r="E34" i="2"/>
  <c r="E11" i="2"/>
  <c r="E35" i="2"/>
  <c r="E12" i="2"/>
  <c r="E36" i="2"/>
  <c r="E13" i="2"/>
  <c r="E37" i="2"/>
  <c r="E38" i="2"/>
  <c r="E15" i="2"/>
  <c r="E39" i="2"/>
  <c r="E16" i="2"/>
  <c r="E17" i="2"/>
  <c r="E29" i="2"/>
  <c r="E8" i="2"/>
  <c r="E30" i="2"/>
  <c r="E19" i="2"/>
  <c r="E31" i="2"/>
  <c r="E14" i="2"/>
  <c r="E18" i="2"/>
  <c r="E40" i="2"/>
  <c r="E26" i="2"/>
  <c r="E28" i="2"/>
  <c r="E23" i="2"/>
  <c r="E24" i="2"/>
  <c r="E21" i="2"/>
  <c r="E25" i="2"/>
  <c r="E22" i="2"/>
  <c r="E27" i="2"/>
  <c r="E20" i="2"/>
  <c r="E41" i="2"/>
  <c r="B4" i="4"/>
  <c r="B20" i="7"/>
  <c r="D16" i="7"/>
  <c r="B23" i="7" s="1"/>
  <c r="D10" i="7"/>
  <c r="D9" i="7"/>
  <c r="D11" i="7" s="1"/>
  <c r="D8" i="7"/>
  <c r="D7" i="7"/>
  <c r="D6" i="7"/>
  <c r="E33" i="4" l="1"/>
  <c r="E26" i="4"/>
  <c r="E28" i="4"/>
  <c r="E29" i="4"/>
  <c r="E30" i="4"/>
  <c r="E31" i="4"/>
  <c r="E32" i="4"/>
  <c r="D4" i="4"/>
  <c r="B31" i="7"/>
  <c r="B21" i="7"/>
  <c r="B22" i="7" s="1"/>
  <c r="B24" i="7" s="1"/>
  <c r="B26" i="7" s="1"/>
  <c r="B28" i="7" s="1"/>
  <c r="B3" i="4" l="1"/>
  <c r="D5" i="2"/>
  <c r="D3" i="2"/>
  <c r="E3" i="2" s="1"/>
  <c r="C5" i="2"/>
  <c r="E51" i="2" s="1"/>
  <c r="C1" i="6"/>
  <c r="K11" i="6" s="1"/>
  <c r="K13" i="6" s="1"/>
  <c r="N9" i="6"/>
  <c r="C4" i="2"/>
  <c r="E11" i="4" l="1"/>
  <c r="E12" i="4"/>
  <c r="E15" i="4"/>
  <c r="E13" i="4"/>
  <c r="E18" i="4"/>
  <c r="E14" i="4"/>
  <c r="E19" i="4"/>
  <c r="E8" i="4"/>
  <c r="D3" i="4"/>
  <c r="E20" i="4"/>
  <c r="E21" i="4"/>
  <c r="E22" i="4"/>
  <c r="E23" i="4"/>
  <c r="E17" i="4"/>
  <c r="E9" i="4"/>
  <c r="E10" i="4"/>
  <c r="E45" i="2"/>
  <c r="E46" i="2"/>
  <c r="E44" i="2"/>
  <c r="E47" i="2"/>
  <c r="J11" i="6"/>
  <c r="D11" i="6"/>
  <c r="D13" i="6" s="1"/>
  <c r="E11" i="6"/>
  <c r="E13" i="6" s="1"/>
  <c r="F11" i="6"/>
  <c r="F13" i="6" s="1"/>
  <c r="G11" i="6"/>
  <c r="G13" i="6" s="1"/>
  <c r="H11" i="6"/>
  <c r="H13" i="6" s="1"/>
  <c r="I11" i="6"/>
  <c r="I13" i="6" s="1"/>
  <c r="J16" i="6" l="1"/>
  <c r="J13" i="6"/>
  <c r="G16" i="6"/>
  <c r="C13" i="6"/>
  <c r="N11" i="6"/>
  <c r="N13" i="6" l="1"/>
  <c r="D16" i="6"/>
  <c r="N16" i="6" s="1"/>
  <c r="B32" i="1" l="1"/>
  <c r="D41" i="1" l="1"/>
  <c r="E41" i="1"/>
  <c r="G41" i="1"/>
  <c r="H41" i="1"/>
  <c r="I41" i="1"/>
  <c r="J41" i="1"/>
  <c r="K41" i="1"/>
  <c r="B41" i="1"/>
  <c r="C32" i="1" l="1"/>
  <c r="D32" i="1"/>
  <c r="E32" i="1"/>
  <c r="F32" i="1"/>
  <c r="G32" i="1"/>
  <c r="H32" i="1"/>
  <c r="I32" i="1"/>
  <c r="J32" i="1"/>
  <c r="K32" i="1"/>
  <c r="L9" i="1"/>
  <c r="L37" i="1"/>
  <c r="L8" i="1"/>
  <c r="L32" i="1" l="1"/>
  <c r="C41" i="1"/>
  <c r="L7" i="1"/>
  <c r="L10" i="1" s="1"/>
  <c r="M4" i="1" l="1"/>
  <c r="K6" i="1" l="1"/>
  <c r="J6" i="1"/>
  <c r="J5" i="1"/>
  <c r="L5" i="1" s="1"/>
  <c r="L6" i="1" l="1"/>
  <c r="D4" i="1"/>
  <c r="L4" i="1" s="1"/>
  <c r="N4" i="1" s="1"/>
  <c r="L41" i="1" l="1"/>
</calcChain>
</file>

<file path=xl/sharedStrings.xml><?xml version="1.0" encoding="utf-8"?>
<sst xmlns="http://schemas.openxmlformats.org/spreadsheetml/2006/main" count="255" uniqueCount="203">
  <si>
    <t>CEDOLINO UNICO - MEF</t>
  </si>
  <si>
    <t>indennita di direzione dsga + indennità di sostituzione dsga</t>
  </si>
  <si>
    <t>TOTALE RISORSE A DISPOSIZIONE(economie + assegnazioni)</t>
  </si>
  <si>
    <t>FIS DOCENTI (PG5)</t>
  </si>
  <si>
    <t>FUNZIONI STRUMENTALI (PG5)</t>
  </si>
  <si>
    <t>ATTIVITÀ COMPLEMENTARI DI EDUCAZIONE FISICA (PG12)</t>
  </si>
  <si>
    <t>ORE ECCEDENTI (PG6)</t>
  </si>
  <si>
    <t>VALORIZZAZIONE DOCENTI (ORA PG5)</t>
  </si>
  <si>
    <t>FIS ATA (PG5)</t>
  </si>
  <si>
    <t>VALORIZZAZIONE ATA (ORA PG5)</t>
  </si>
  <si>
    <t>INCARICHI SPECIFICI (PG5)</t>
  </si>
  <si>
    <t>AREE A RISCHIO DOC E ATA (PG5)</t>
  </si>
  <si>
    <t>TOTALI</t>
  </si>
  <si>
    <r>
      <t xml:space="preserve">ATTIVITÀ COMPLEMENTARI DI EDUCAZIONE FISICA </t>
    </r>
    <r>
      <rPr>
        <b/>
        <sz val="12"/>
        <color rgb="FFFF0000"/>
        <rFont val="Calibri"/>
        <family val="2"/>
      </rPr>
      <t>(PG12)</t>
    </r>
  </si>
  <si>
    <r>
      <t xml:space="preserve">ORE ECCEDENTI </t>
    </r>
    <r>
      <rPr>
        <b/>
        <sz val="12"/>
        <color rgb="FFFF0000"/>
        <rFont val="Calibri"/>
        <family val="2"/>
      </rPr>
      <t>(PG6)</t>
    </r>
  </si>
  <si>
    <t xml:space="preserve">TOTALE LIQUIDATO A.S.23/24 </t>
  </si>
  <si>
    <t>CONTRATTATO A.S. 23/24 (economie precedenti + assegnazioni)</t>
  </si>
  <si>
    <t>indennita di direzione dsga + indennità di sostituzione dsga+ coll DS</t>
  </si>
  <si>
    <t>VALORIZZAZIONE ATA (PG5)(inserito nel FIS, pag 4 contrattazione 23 24)</t>
  </si>
  <si>
    <t>VALORIZZAZIONE DOCENTI (PG5) (inserito nel FIS, pag 4 contrattazione 23 24)</t>
  </si>
  <si>
    <t>DIFFERENZA +/-</t>
  </si>
  <si>
    <r>
      <rPr>
        <b/>
        <sz val="20"/>
        <color rgb="FF000000"/>
        <rFont val="Calibri"/>
        <family val="2"/>
      </rPr>
      <t>ECONOMIE REALI SUI PG</t>
    </r>
    <r>
      <rPr>
        <sz val="20"/>
        <color rgb="FF000000"/>
        <rFont val="Calibri"/>
        <family val="2"/>
      </rPr>
      <t xml:space="preserve">: stanziamento </t>
    </r>
    <r>
      <rPr>
        <b/>
        <sz val="20"/>
        <color rgb="FF000000"/>
        <rFont val="Calibri"/>
        <family val="2"/>
      </rPr>
      <t>ore eccedenti pari ad € 5784,21</t>
    </r>
    <r>
      <rPr>
        <sz val="20"/>
        <color rgb="FF000000"/>
        <rFont val="Calibri"/>
        <family val="2"/>
      </rPr>
      <t>, stanziamento a</t>
    </r>
    <r>
      <rPr>
        <b/>
        <sz val="20"/>
        <color rgb="FF000000"/>
        <rFont val="Calibri"/>
        <family val="2"/>
      </rPr>
      <t>ttività complementari pari ad € 4675,21</t>
    </r>
    <r>
      <rPr>
        <sz val="20"/>
        <color rgb="FF000000"/>
        <rFont val="Calibri"/>
        <family val="2"/>
      </rPr>
      <t xml:space="preserve">, </t>
    </r>
    <r>
      <rPr>
        <b/>
        <sz val="20"/>
        <color rgb="FF000000"/>
        <rFont val="Calibri"/>
        <family val="2"/>
      </rPr>
      <t>stanziamento PG5 pari ad € 91775,96</t>
    </r>
    <r>
      <rPr>
        <sz val="20"/>
        <color rgb="FF000000"/>
        <rFont val="Calibri"/>
        <family val="2"/>
      </rPr>
      <t xml:space="preserve"> a fronte di € 92590,90 contrattati. Inoltre da segnalare </t>
    </r>
    <r>
      <rPr>
        <b/>
        <sz val="20"/>
        <color rgb="FF000000"/>
        <rFont val="Calibri"/>
        <family val="2"/>
      </rPr>
      <t>importo errato Funzioni Strumentali su contratto (7724,97 anziché 6724,97)</t>
    </r>
  </si>
  <si>
    <t>COMMISSIONE PROGETTI</t>
  </si>
  <si>
    <t>REFERENTE SIO</t>
  </si>
  <si>
    <t>REFERENTE FRIULANO</t>
  </si>
  <si>
    <t>ASSEGNAZIONI MOF 24_25</t>
  </si>
  <si>
    <t>TOTALE</t>
  </si>
  <si>
    <t>PRESENTE SUI PG COME IMPORTO STANZIATO REALE</t>
  </si>
  <si>
    <r>
      <t xml:space="preserve">FIS  </t>
    </r>
    <r>
      <rPr>
        <sz val="16"/>
        <color rgb="FFFF0000"/>
        <rFont val="Calibri"/>
        <family val="2"/>
        <charset val="1"/>
      </rPr>
      <t xml:space="preserve">€ 61004,43 (dedotto € 7.035,38 indennità DSGA) = € 53.969,05 </t>
    </r>
    <r>
      <rPr>
        <sz val="16"/>
        <rFont val="Calibri"/>
        <family val="2"/>
      </rPr>
      <t>(contrattabile)</t>
    </r>
  </si>
  <si>
    <r>
      <t xml:space="preserve">DOCENTI (70% del contrattabile)= </t>
    </r>
    <r>
      <rPr>
        <sz val="16"/>
        <color rgb="FFFF0000"/>
        <rFont val="Calibri"/>
        <family val="2"/>
        <charset val="1"/>
      </rPr>
      <t>€ 37.778,33</t>
    </r>
  </si>
  <si>
    <r>
      <t xml:space="preserve">ATA (30% del contrattabile)= </t>
    </r>
    <r>
      <rPr>
        <sz val="16"/>
        <color rgb="FFFF0000"/>
        <rFont val="Calibri"/>
        <family val="2"/>
        <charset val="1"/>
      </rPr>
      <t>€ 16.190,72</t>
    </r>
  </si>
  <si>
    <r>
      <t xml:space="preserve">FUNZIONI STRUMENTALI </t>
    </r>
    <r>
      <rPr>
        <sz val="16"/>
        <color rgb="FFFF0000"/>
        <rFont val="Calibri"/>
        <family val="2"/>
        <charset val="1"/>
      </rPr>
      <t>€ 5.410,09</t>
    </r>
  </si>
  <si>
    <r>
      <t xml:space="preserve">INCARICHI SPECIFICI ATA </t>
    </r>
    <r>
      <rPr>
        <sz val="16"/>
        <color rgb="FFFF0000"/>
        <rFont val="Calibri"/>
        <family val="2"/>
        <charset val="1"/>
      </rPr>
      <t>€ 3.584,67</t>
    </r>
  </si>
  <si>
    <r>
      <t xml:space="preserve">AREA A RISCHIO </t>
    </r>
    <r>
      <rPr>
        <sz val="16"/>
        <color rgb="FFFF0000"/>
        <rFont val="Calibri"/>
        <family val="2"/>
        <charset val="1"/>
      </rPr>
      <t>€ 0,00</t>
    </r>
  </si>
  <si>
    <r>
      <t xml:space="preserve">ORE ECCEDENTI </t>
    </r>
    <r>
      <rPr>
        <sz val="16"/>
        <color rgb="FFFF0000"/>
        <rFont val="Calibri"/>
        <family val="2"/>
        <charset val="1"/>
      </rPr>
      <t>€ 3.861,40</t>
    </r>
  </si>
  <si>
    <r>
      <t>ACompl di EDUCAZIONE FISICA</t>
    </r>
    <r>
      <rPr>
        <sz val="16"/>
        <color rgb="FFFF0000"/>
        <rFont val="Calibri"/>
        <family val="2"/>
        <charset val="1"/>
      </rPr>
      <t xml:space="preserve"> €  1.666,19</t>
    </r>
  </si>
  <si>
    <r>
      <t xml:space="preserve">VALORIZZAZIONE DOCENTI (70%) </t>
    </r>
    <r>
      <rPr>
        <sz val="16"/>
        <color rgb="FFFF0000"/>
        <rFont val="Calibri"/>
        <family val="2"/>
        <charset val="1"/>
      </rPr>
      <t>€ 11.873,31</t>
    </r>
  </si>
  <si>
    <r>
      <t xml:space="preserve">VALORIZZAZIONE ATA (30%) </t>
    </r>
    <r>
      <rPr>
        <sz val="16"/>
        <color rgb="FFFF0000"/>
        <rFont val="Calibri"/>
        <family val="2"/>
        <charset val="1"/>
      </rPr>
      <t>€ 5.088,56</t>
    </r>
  </si>
  <si>
    <r>
      <t>EVENTUALE REDISTRIBUZIONE ECONOMIE AD OPERA DEL TAVOLO (</t>
    </r>
    <r>
      <rPr>
        <b/>
        <sz val="20"/>
        <color rgb="FF000000"/>
        <rFont val="Calibri"/>
        <family val="2"/>
      </rPr>
      <t>REDISTRIBUZIONE SU FIS DOCENTI E ATA IN PROPORZIONE 70/30)</t>
    </r>
  </si>
  <si>
    <t>REDISTRIBUZIONE ECONOMIE 16 17 NOTA 40436 del 28102024 PARI AD € 485,27 (REDISTRIBUZIONE SU FIS DOCENTI E ATA IN PROPORZIONE 70/30)</t>
  </si>
  <si>
    <t>TOTALE ECONOMIE A DISPOSIZIONE DEL TAVOLO PER LA RIALLOCAZIONE NELLA CONTRATTAZIONE 2024/2025 COSI COME DA PIANO DI RIPARTO al 20 11 2024 (PG 5 + PG 6)</t>
  </si>
  <si>
    <t>REDISTRIBUZIONE VALORIZZAZIONE NEL FIS</t>
  </si>
  <si>
    <r>
      <t xml:space="preserve">REDISTRIBUZIONE ECONOMIE PER INCREMENTARE ORE ECCEDENTI </t>
    </r>
    <r>
      <rPr>
        <b/>
        <sz val="18"/>
        <color theme="8"/>
        <rFont val="Calibri"/>
        <family val="2"/>
      </rPr>
      <t>(DA COMUNICARE SU GESTIONE ECONOMIE)</t>
    </r>
  </si>
  <si>
    <t>TOTALE VARIATO DA INSERIRE IN CONTRATTAZIONE 24 25</t>
  </si>
  <si>
    <t>COMPENSI MOF - PARTE DOCENTI</t>
  </si>
  <si>
    <t>BUDGET</t>
  </si>
  <si>
    <t>IMPEGNO</t>
  </si>
  <si>
    <t>Descrizione attività</t>
  </si>
  <si>
    <t>Totale</t>
  </si>
  <si>
    <t>FUNZIONI STRUMENTALI</t>
  </si>
  <si>
    <r>
      <t>ATTIVIT</t>
    </r>
    <r>
      <rPr>
        <b/>
        <sz val="11"/>
        <color theme="1"/>
        <rFont val="Calibri"/>
        <family val="2"/>
      </rPr>
      <t>À COMPLEMENTARI DI EDUCAZIONE FISICA</t>
    </r>
  </si>
  <si>
    <t>Budget AS 2024 2025</t>
  </si>
  <si>
    <t>importo orario INFANZIA</t>
  </si>
  <si>
    <t>importo orario primaria</t>
  </si>
  <si>
    <t>importo orario secondaria</t>
  </si>
  <si>
    <t>PLESSO</t>
  </si>
  <si>
    <t>Gabelli</t>
  </si>
  <si>
    <t>S.Cuore</t>
  </si>
  <si>
    <t>Forte</t>
  </si>
  <si>
    <t>Friz T.P.</t>
  </si>
  <si>
    <t>Carducci</t>
  </si>
  <si>
    <t>Girardini</t>
  </si>
  <si>
    <t>Mazzini</t>
  </si>
  <si>
    <t>Marconi</t>
  </si>
  <si>
    <t>Bellavitis</t>
  </si>
  <si>
    <t>NUMERO ALUNNI</t>
  </si>
  <si>
    <t>IMPORTO RAPPORTATO A NUMERO ALUNNI</t>
  </si>
  <si>
    <t>totale</t>
  </si>
  <si>
    <t>INFANZIA</t>
  </si>
  <si>
    <t>PRIMARIA</t>
  </si>
  <si>
    <t>SECONDARIA</t>
  </si>
  <si>
    <t>ORE RAPPORTATE A PLESSO (già arrotondate)</t>
  </si>
  <si>
    <t>spesa per controllo budget</t>
  </si>
  <si>
    <t>COMPENSI MOF - PARTE ATA</t>
  </si>
  <si>
    <t>FIS ATA + Valorizzazione</t>
  </si>
  <si>
    <t>INCARICHI SPECIFICI</t>
  </si>
  <si>
    <t>Incarichi specifici</t>
  </si>
  <si>
    <t>Indennità di direzione al DSGA</t>
  </si>
  <si>
    <t>Misura tabellare annua lorda (€)</t>
  </si>
  <si>
    <t>Parametro base in misura fissa a decorrere dall’ 1/1/2022</t>
  </si>
  <si>
    <t xml:space="preserve">Quota variabile a carico FIS corrisposta tramite CU </t>
  </si>
  <si>
    <t>articolo 56, comma 1, ultimo periodo, del CCNL triennio 2019-2021</t>
  </si>
  <si>
    <t>n.</t>
  </si>
  <si>
    <t>a) azienda agraria</t>
  </si>
  <si>
    <t>da moltiplicare per il numero delle aziende funzionanti
presso l’istituto</t>
  </si>
  <si>
    <t>b) convitti ed educandati annessi</t>
  </si>
  <si>
    <t>da moltiplicare per il numero dei convitti e degli educandati
funzionanti presso l’istituto</t>
  </si>
  <si>
    <t xml:space="preserve">c) istituti verticalizzati ed istituti con almeno due punti di erogazione del
servizio scolastico, istituti di secondo grado aggregati ed istituti tecnici
professionali e d’arte con laboratori  e/o reparti di lavorazione
</t>
  </si>
  <si>
    <t>spettante in misura unica, indipendentemente dall’esistenza
di più situazioni di cui alla lettera c)</t>
  </si>
  <si>
    <t>d) scuole medie, scuole elementari e licei 
non rientranti nelle tipologie di cui alla lettera c)</t>
  </si>
  <si>
    <t>e) Complessità organizzativa</t>
  </si>
  <si>
    <t>valore unitario da moltiplicare per il numero del personale
docente e ATA in organico di diritto</t>
  </si>
  <si>
    <t>Totale quota variabile spettante al Dsga</t>
  </si>
  <si>
    <t>lordo dipendente</t>
  </si>
  <si>
    <t xml:space="preserve">        Indennità di direzione all'Assistente Amministrativo Vicario</t>
  </si>
  <si>
    <t>Quota mensile</t>
  </si>
  <si>
    <t>Mesi</t>
  </si>
  <si>
    <t>Quota annua</t>
  </si>
  <si>
    <t>Compenso Individuale Accessorio spettante agli A.A.</t>
  </si>
  <si>
    <t xml:space="preserve">   Determinazione dell'indenntà di direzione spettante all'A.A. Vicario</t>
  </si>
  <si>
    <t>Quota Fissa spettante al DSGA</t>
  </si>
  <si>
    <t>+</t>
  </si>
  <si>
    <t>Quota Variabile del Dsga</t>
  </si>
  <si>
    <t>=</t>
  </si>
  <si>
    <t>Totale Indennità annua di direzione DSGA</t>
  </si>
  <si>
    <t>-</t>
  </si>
  <si>
    <t>Compenso Individuale Accessoria A.A.</t>
  </si>
  <si>
    <t>Totale quota annua spettante al Vicario</t>
  </si>
  <si>
    <t>:</t>
  </si>
  <si>
    <t>Giorni in un anno</t>
  </si>
  <si>
    <t>Importo lordo giornaliero spettante</t>
  </si>
  <si>
    <t>x</t>
  </si>
  <si>
    <t>Giorni previsti per la sostituzione del DSGA</t>
  </si>
  <si>
    <t>Indennità lorda spettante all'A.A. Vicario del Dsga</t>
  </si>
  <si>
    <t>TOTALE COMPLESSIVO DA TOGLIERE DAL MOF</t>
  </si>
  <si>
    <t xml:space="preserve">SITO/NUVOLA </t>
  </si>
  <si>
    <t>NO FUNZIONE STRUMENTALE A CHI è Già VICARIO</t>
  </si>
  <si>
    <t>REFERENTE CONTINUITA'</t>
  </si>
  <si>
    <t>REFERENTE EDUCAZIONE CIVICA</t>
  </si>
  <si>
    <t>REFERENTE PSABA CYBERBULLISMO</t>
  </si>
  <si>
    <t>REFERENTE ORIENTAMENTO</t>
  </si>
  <si>
    <t>COMMISSIONE BIBLIOTECA</t>
  </si>
  <si>
    <t>COORDINATORE DI PLESSO/SEDE GABELLI</t>
  </si>
  <si>
    <t>COORDINATORE DI PLESSO/SEDE FORTE</t>
  </si>
  <si>
    <t>COORDINATORE DI PLESSO/SEDE S CUORE</t>
  </si>
  <si>
    <t>COORDINATORE DI PLESSO/SEDE FRIZ</t>
  </si>
  <si>
    <t>COORDINATORE DI PLESSO/SEDE CARDUCCI</t>
  </si>
  <si>
    <t>COORDINATORE DI PLESSO/SEDE GIRARDINI</t>
  </si>
  <si>
    <t>COORDINATORE DI PLESSO/SEDE MAZZINI</t>
  </si>
  <si>
    <t>COORDINATORE DI PLESSO/SEDE BELLAVITIS</t>
  </si>
  <si>
    <t>COORDINATORE DI PLESSO/SEDE MARCONI</t>
  </si>
  <si>
    <t>COORDINATORI CONSIGLI DI CLASSE PRIMARIA</t>
  </si>
  <si>
    <t>COORDINATORI CONSIGLI DI CLASSE INFANZIA</t>
  </si>
  <si>
    <t>COORDINATORI CONSIGLI DI CLASSE SECONDARIA</t>
  </si>
  <si>
    <t>REFERENTE SPORTELLO</t>
  </si>
  <si>
    <t>COORDINATORE ATTIVITA MOTORIE SCUOLA PRIMARIA</t>
  </si>
  <si>
    <t>PRIMO COLLABORATORE DEL DS</t>
  </si>
  <si>
    <t>SECONDO COLLABORATORE DEL DS</t>
  </si>
  <si>
    <t xml:space="preserve">AREA BES </t>
  </si>
  <si>
    <t>STESURA ORARIO DOCENTI SECONDARIA</t>
  </si>
  <si>
    <t>ORE ECCEDENTI LE 40 D'OBBLIGO (ORARIO IN BASE A PRESENZE AUTORIZZATE E RENDICONTATE)</t>
  </si>
  <si>
    <t xml:space="preserve"> Progetti e attività di arricchimento dell'offerta formativa non curricolare</t>
  </si>
  <si>
    <t xml:space="preserve">ALUNNI DIVERSAMENTE ABILI </t>
  </si>
  <si>
    <r>
      <t>VALORIZZAZIONE COMPLESSIVA</t>
    </r>
    <r>
      <rPr>
        <sz val="16"/>
        <color rgb="FFFF0000"/>
        <rFont val="Calibri"/>
        <family val="2"/>
        <charset val="1"/>
      </rPr>
      <t xml:space="preserve"> € 16.961,87 </t>
    </r>
  </si>
  <si>
    <t>Maggior carico lavorativo derivante dal PTOF</t>
  </si>
  <si>
    <t>Intensificazione per supporto area retribuzioni e acquisti. Carico lavorativo per viaggi e gite</t>
  </si>
  <si>
    <t>Intensificazione per supporto alle attività previste nel PTOF relative all’area didattica, in collaborazione con i docenti. Supporto alle famiglie degli alunni stranieri</t>
  </si>
  <si>
    <t>Carico lavorativo derivante da organizzazione turni, coordinamento personale CS e scuola in ospedale</t>
  </si>
  <si>
    <t>Intensificazione area personale per pratiche relative a passweb e ricostruzioni di carriera</t>
  </si>
  <si>
    <t>Partecipazione lavori della commissione per la sicurezza e privacy</t>
  </si>
  <si>
    <t>ASSISTENTI AMMINISTRATIVI - ATT AGG</t>
  </si>
  <si>
    <t>COLLABORATORI SCOLASTICI - ATT AGG</t>
  </si>
  <si>
    <t>Prestazioni ore oltre l’ordinario orario di servizio</t>
  </si>
  <si>
    <t>Particolare complessità scuola primaria Friz e secondaria Bellavitis (pubblico uffici – corsi, attività e progetti</t>
  </si>
  <si>
    <t>Particolare complessità assistenza alunna H scuola secondaria Bellavitis</t>
  </si>
  <si>
    <t>smaltimento dell’arretrato relativo allo stato giuridico del personale a tempo indeterminato – passweb – INPS – ricostruzioni di carriera</t>
  </si>
  <si>
    <t>ASSISTENTI AMMINISTRATIVI - INC SPEC</t>
  </si>
  <si>
    <t>COLLABORATORI SCOLASTICI - INC SPEC</t>
  </si>
  <si>
    <t>Assistenza alunni diversamente abili INFANZIA</t>
  </si>
  <si>
    <t>Interventi di primo soccorso INFANZIA</t>
  </si>
  <si>
    <t>Assistenza alunni diversamente abili PRIMARIA</t>
  </si>
  <si>
    <t>Interventi di primo soccorso PRIMARIA</t>
  </si>
  <si>
    <t>Assistenza alunni diversamente abili SECONDARIA</t>
  </si>
  <si>
    <t>Interventi di primo soccorso SECONDARIA</t>
  </si>
  <si>
    <t>Collaborazione con docenti per attività PTOF (mensa, merende, progetto raccolta differenziata, supporto didattica generale) (forfait fra tutti i CS)</t>
  </si>
  <si>
    <t>Prestazioni oltre l’ordinario orario di servizio e intensificazioni</t>
  </si>
  <si>
    <t>INTENSIFICAZIONE Sostituzione colleghi assenti nel plesso in proporzione alle effettive sostituzioni (forfait massimo 20 € a sostituzione)</t>
  </si>
  <si>
    <t>INTENSIFICAZIONE Sostituzione colleghi assenti in altro plesso in proporzione alle effettive sostituzioni (forfait massimo 25 € a sostituzione)</t>
  </si>
  <si>
    <t>Personale coinvolto</t>
  </si>
  <si>
    <t>COMMISSIONE GLO MAZZINI CARDUCCI FRIZ MARCONI</t>
  </si>
  <si>
    <t>COMMISSIONE GLO BELLAVITIS GIRARDINI</t>
  </si>
  <si>
    <t>Totale pro capite</t>
  </si>
  <si>
    <t>Quota del budget riferita all'incarico</t>
  </si>
  <si>
    <t>QUOTA FISSA PER PLESSO</t>
  </si>
  <si>
    <t>QUOTA PER ALUNNO</t>
  </si>
  <si>
    <t>TOTALE (QUOTA FISSA + QUOTA PER ALUNNO*NUMERO ALUNNI)</t>
  </si>
  <si>
    <t>Vedi foglio 6 per modalità di calcolo</t>
  </si>
  <si>
    <t>REFERENTE DOCENTE SCUOLA SICURA GIRARDINI E MAZZINI</t>
  </si>
  <si>
    <t>REFERENTE DOCENTE SCUOLA SICURA ALTRI PLESSI</t>
  </si>
  <si>
    <t>REFERENTE INFORMATICA ALTRI PLESSI</t>
  </si>
  <si>
    <t>REFERENTE INFORMATICA GABELLI E FRIZ</t>
  </si>
  <si>
    <t>------</t>
  </si>
  <si>
    <t>24/25 VERRANNO PAGATI DA BILANCIO CON FONDI AD HOC</t>
  </si>
  <si>
    <t>incidenza percentuale sul totale</t>
  </si>
  <si>
    <r>
      <t>ATTIVIT</t>
    </r>
    <r>
      <rPr>
        <sz val="11"/>
        <color theme="1"/>
        <rFont val="Calibri"/>
        <family val="2"/>
      </rPr>
      <t>À COMPLEMENTARI DI EDUCAZIONE FISICA</t>
    </r>
  </si>
  <si>
    <t>DIFFERENZA</t>
  </si>
  <si>
    <t>importo massimo da poter impiegare (pari a 194 ore di docenza)</t>
  </si>
  <si>
    <t>importo massimo da poter impiegare (pari a 191 ore funzionali)</t>
  </si>
  <si>
    <t xml:space="preserve">importo forfettario </t>
  </si>
  <si>
    <t>PERSONALE COINVOLTO</t>
  </si>
  <si>
    <t>TOTALE PRO CAPITE</t>
  </si>
  <si>
    <t>RESTO</t>
  </si>
  <si>
    <t>24</t>
  </si>
  <si>
    <t>6</t>
  </si>
  <si>
    <t>2</t>
  </si>
  <si>
    <t>ATTIVITÀ AGGIUNTIVE</t>
  </si>
  <si>
    <t>importo massimo da poter impiegare (pari a 100 ore)</t>
  </si>
  <si>
    <t>importo massimo da poter impiegare (pari a 25 ore)</t>
  </si>
  <si>
    <t>importo massimo da poter impiegare (pari a 85 sostituzioni)</t>
  </si>
  <si>
    <t>importo massimo da poter impiegare (pari a 20 sostituzioni)</t>
  </si>
  <si>
    <t>NOTE</t>
  </si>
  <si>
    <t>85 sostituzioni</t>
  </si>
  <si>
    <t>20 sostituzioni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</si>
</sst>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_-* #,##0.00_-;\-* #,##0.00_-;_-* \-??_-;_-@_-"/>
    <numFmt numFmtId="165" formatCode="_-* #,##0_-;\-* #,##0_-;_-* \-_-;_-@_-"/>
    <numFmt numFmtId="166" formatCode="_-* #,##0.00&quot; €&quot;_-;\-* #,##0.00&quot; €&quot;_-;_-* \-??&quot; €&quot;_-;_-@_-"/>
    <numFmt numFmtId="167" formatCode="#,##0.00&quot; €&quot;"/>
    <numFmt numFmtId="168" formatCode="&quot;€&quot;\ #,##0.00;[Red]\-&quot;€&quot;\ #,##0.00"/>
  </numFmts>
  <fonts count="52" x14ac:knownFonts="1"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8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28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22"/>
      <color rgb="FF00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20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12"/>
      <color rgb="FF000000"/>
      <name val="Calibri"/>
      <family val="2"/>
    </font>
    <font>
      <sz val="16"/>
      <color rgb="FFFF0000"/>
      <name val="Calibri"/>
      <family val="2"/>
      <charset val="1"/>
    </font>
    <font>
      <b/>
      <sz val="12"/>
      <color rgb="FFFF0000"/>
      <name val="Calibri"/>
      <family val="2"/>
    </font>
    <font>
      <sz val="18"/>
      <color rgb="FF000000"/>
      <name val="Calibri"/>
      <family val="2"/>
    </font>
    <font>
      <sz val="20"/>
      <color rgb="FF000000"/>
      <name val="Calibri"/>
      <family val="2"/>
    </font>
    <font>
      <b/>
      <sz val="24"/>
      <color rgb="FF000000"/>
      <name val="Calibri"/>
      <family val="2"/>
    </font>
    <font>
      <sz val="16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</font>
    <font>
      <b/>
      <sz val="18"/>
      <color theme="8"/>
      <name val="Calibri"/>
      <family val="2"/>
    </font>
    <font>
      <b/>
      <sz val="28"/>
      <color rgb="FF000000"/>
      <name val="Calibri"/>
      <family val="2"/>
    </font>
    <font>
      <b/>
      <i/>
      <sz val="14"/>
      <color rgb="FF000000"/>
      <name val="Times New Roman"/>
      <family val="1"/>
    </font>
    <font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color indexed="8"/>
      <name val="Calibri"/>
      <family val="2"/>
    </font>
    <font>
      <b/>
      <sz val="11"/>
      <name val="Arial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6"/>
      <name val="Arial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9"/>
      <color rgb="FF000000"/>
      <name val="Calibri"/>
      <family val="2"/>
    </font>
    <font>
      <sz val="11"/>
      <color rgb="FF000000"/>
      <name val="Calibri"/>
      <charset val="1"/>
    </font>
    <font>
      <b/>
      <sz val="10"/>
      <color rgb="FF000000"/>
      <name val="Calibri"/>
      <family val="2"/>
    </font>
    <font>
      <sz val="11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rgb="FFFBE5D6"/>
        <bgColor rgb="FFFFF2CC"/>
      </patternFill>
    </fill>
    <fill>
      <patternFill patternType="solid">
        <fgColor rgb="FFFFF2CC"/>
        <bgColor rgb="FFFBE5D6"/>
      </patternFill>
    </fill>
    <fill>
      <patternFill patternType="solid">
        <fgColor rgb="FFF4B183"/>
        <bgColor rgb="FFF8CBAD"/>
      </patternFill>
    </fill>
    <fill>
      <patternFill patternType="solid">
        <fgColor rgb="FFA9D18E"/>
        <bgColor rgb="FFBDD7EE"/>
      </patternFill>
    </fill>
    <fill>
      <patternFill patternType="solid">
        <fgColor rgb="FFE2F0D9"/>
        <bgColor rgb="FFE7E6E6"/>
      </patternFill>
    </fill>
    <fill>
      <patternFill patternType="solid">
        <fgColor rgb="FFBDD7EE"/>
        <bgColor rgb="FFD6DCE5"/>
      </patternFill>
    </fill>
    <fill>
      <patternFill patternType="solid">
        <fgColor rgb="FFF2F2F2"/>
        <bgColor rgb="FFE7E6E6"/>
      </patternFill>
    </fill>
    <fill>
      <patternFill patternType="solid">
        <fgColor rgb="FFF8CBAD"/>
        <bgColor rgb="FFFBE5D6"/>
      </patternFill>
    </fill>
    <fill>
      <patternFill patternType="solid">
        <fgColor theme="7" tint="0.79998168889431442"/>
        <bgColor rgb="FFBDD7E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2CC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E7E6E6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rgb="FFF8CBAD"/>
      </patternFill>
    </fill>
    <fill>
      <patternFill patternType="solid">
        <fgColor rgb="FFFFFFFF"/>
        <bgColor rgb="FFEFFFEF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31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6" fontId="15" fillId="0" borderId="0" applyBorder="0"/>
    <xf numFmtId="164" fontId="15" fillId="0" borderId="0" applyBorder="0"/>
    <xf numFmtId="164" fontId="15" fillId="0" borderId="0" applyBorder="0"/>
    <xf numFmtId="165" fontId="15" fillId="0" borderId="0" applyBorder="0"/>
    <xf numFmtId="0" fontId="2" fillId="0" borderId="0"/>
    <xf numFmtId="0" fontId="15" fillId="0" borderId="0"/>
    <xf numFmtId="166" fontId="15" fillId="0" borderId="0" applyBorder="0" applyProtection="0"/>
    <xf numFmtId="9" fontId="49" fillId="0" borderId="0" applyFont="0" applyFill="0" applyBorder="0" applyAlignment="0" applyProtection="0"/>
  </cellStyleXfs>
  <cellXfs count="245">
    <xf numFmtId="0" fontId="0" fillId="0" borderId="0" xfId="0"/>
    <xf numFmtId="0" fontId="3" fillId="2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7" fontId="0" fillId="0" borderId="0" xfId="0" applyNumberFormat="1"/>
    <xf numFmtId="167" fontId="3" fillId="0" borderId="0" xfId="0" applyNumberFormat="1" applyFont="1" applyAlignment="1">
      <alignment horizontal="center" wrapText="1"/>
    </xf>
    <xf numFmtId="167" fontId="6" fillId="0" borderId="0" xfId="0" applyNumberFormat="1" applyFont="1" applyAlignment="1">
      <alignment horizontal="center" vertical="center"/>
    </xf>
    <xf numFmtId="0" fontId="0" fillId="0" borderId="0" xfId="0" applyFont="1" applyAlignment="1">
      <alignment wrapText="1"/>
    </xf>
    <xf numFmtId="167" fontId="4" fillId="0" borderId="0" xfId="0" applyNumberFormat="1" applyFont="1" applyAlignment="1">
      <alignment horizontal="center" wrapText="1"/>
    </xf>
    <xf numFmtId="0" fontId="5" fillId="10" borderId="1" xfId="0" applyFont="1" applyFill="1" applyBorder="1" applyAlignment="1">
      <alignment horizontal="center" vertical="center" wrapText="1"/>
    </xf>
    <xf numFmtId="166" fontId="13" fillId="10" borderId="1" xfId="1" applyFont="1" applyFill="1" applyBorder="1" applyAlignment="1">
      <alignment vertical="center"/>
    </xf>
    <xf numFmtId="167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wrapText="1"/>
    </xf>
    <xf numFmtId="0" fontId="6" fillId="5" borderId="7" xfId="0" applyFont="1" applyFill="1" applyBorder="1"/>
    <xf numFmtId="0" fontId="6" fillId="5" borderId="8" xfId="0" applyFont="1" applyFill="1" applyBorder="1"/>
    <xf numFmtId="0" fontId="6" fillId="6" borderId="6" xfId="0" applyFont="1" applyFill="1" applyBorder="1"/>
    <xf numFmtId="0" fontId="6" fillId="5" borderId="4" xfId="0" applyFont="1" applyFill="1" applyBorder="1" applyAlignment="1">
      <alignment wrapText="1"/>
    </xf>
    <xf numFmtId="167" fontId="9" fillId="5" borderId="10" xfId="0" applyNumberFormat="1" applyFont="1" applyFill="1" applyBorder="1" applyAlignment="1">
      <alignment horizontal="center" vertical="center"/>
    </xf>
    <xf numFmtId="167" fontId="20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167" fontId="3" fillId="13" borderId="1" xfId="0" applyNumberFormat="1" applyFont="1" applyFill="1" applyBorder="1" applyAlignment="1">
      <alignment horizontal="center" wrapText="1"/>
    </xf>
    <xf numFmtId="167" fontId="0" fillId="13" borderId="1" xfId="0" applyNumberFormat="1" applyFill="1" applyBorder="1"/>
    <xf numFmtId="167" fontId="6" fillId="13" borderId="4" xfId="0" applyNumberFormat="1" applyFont="1" applyFill="1" applyBorder="1" applyAlignment="1">
      <alignment horizontal="center" vertical="center"/>
    </xf>
    <xf numFmtId="167" fontId="20" fillId="0" borderId="0" xfId="0" applyNumberFormat="1" applyFont="1" applyFill="1" applyAlignment="1">
      <alignment horizontal="center" vertical="center"/>
    </xf>
    <xf numFmtId="0" fontId="16" fillId="13" borderId="1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167" fontId="16" fillId="0" borderId="15" xfId="0" applyNumberFormat="1" applyFont="1" applyBorder="1" applyAlignment="1">
      <alignment horizontal="center" vertical="center"/>
    </xf>
    <xf numFmtId="167" fontId="16" fillId="0" borderId="16" xfId="0" applyNumberFormat="1" applyFont="1" applyBorder="1" applyAlignment="1">
      <alignment horizontal="center" vertical="center"/>
    </xf>
    <xf numFmtId="167" fontId="20" fillId="15" borderId="0" xfId="0" applyNumberFormat="1" applyFont="1" applyFill="1" applyAlignment="1">
      <alignment horizontal="center" vertical="center"/>
    </xf>
    <xf numFmtId="0" fontId="15" fillId="0" borderId="0" xfId="0" applyFont="1"/>
    <xf numFmtId="167" fontId="22" fillId="3" borderId="1" xfId="0" applyNumberFormat="1" applyFont="1" applyFill="1" applyBorder="1" applyAlignment="1">
      <alignment horizontal="center" vertical="center"/>
    </xf>
    <xf numFmtId="167" fontId="22" fillId="12" borderId="1" xfId="0" applyNumberFormat="1" applyFont="1" applyFill="1" applyBorder="1" applyAlignment="1">
      <alignment horizontal="center" vertical="center"/>
    </xf>
    <xf numFmtId="0" fontId="21" fillId="11" borderId="1" xfId="0" applyFont="1" applyFill="1" applyBorder="1" applyAlignment="1">
      <alignment horizontal="center" vertical="top" wrapText="1"/>
    </xf>
    <xf numFmtId="0" fontId="0" fillId="0" borderId="21" xfId="0" applyBorder="1"/>
    <xf numFmtId="0" fontId="0" fillId="0" borderId="0" xfId="0" applyBorder="1"/>
    <xf numFmtId="0" fontId="0" fillId="0" borderId="5" xfId="0" applyBorder="1"/>
    <xf numFmtId="0" fontId="6" fillId="5" borderId="4" xfId="0" applyFont="1" applyFill="1" applyBorder="1" applyAlignment="1">
      <alignment horizontal="center" wrapText="1"/>
    </xf>
    <xf numFmtId="167" fontId="6" fillId="13" borderId="1" xfId="0" applyNumberFormat="1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top" wrapText="1"/>
    </xf>
    <xf numFmtId="166" fontId="15" fillId="0" borderId="1" xfId="1" applyBorder="1"/>
    <xf numFmtId="167" fontId="6" fillId="18" borderId="1" xfId="0" applyNumberFormat="1" applyFont="1" applyFill="1" applyBorder="1" applyAlignment="1">
      <alignment horizontal="center" vertical="center"/>
    </xf>
    <xf numFmtId="166" fontId="26" fillId="14" borderId="1" xfId="0" applyNumberFormat="1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 wrapText="1"/>
    </xf>
    <xf numFmtId="167" fontId="6" fillId="18" borderId="11" xfId="0" applyNumberFormat="1" applyFont="1" applyFill="1" applyBorder="1" applyAlignment="1">
      <alignment horizontal="center" vertical="center"/>
    </xf>
    <xf numFmtId="167" fontId="6" fillId="18" borderId="4" xfId="0" applyNumberFormat="1" applyFont="1" applyFill="1" applyBorder="1" applyAlignment="1">
      <alignment horizontal="center" vertical="center"/>
    </xf>
    <xf numFmtId="167" fontId="6" fillId="18" borderId="17" xfId="0" applyNumberFormat="1" applyFont="1" applyFill="1" applyBorder="1" applyAlignment="1">
      <alignment horizontal="center" vertical="center"/>
    </xf>
    <xf numFmtId="167" fontId="6" fillId="18" borderId="18" xfId="0" applyNumberFormat="1" applyFont="1" applyFill="1" applyBorder="1" applyAlignment="1">
      <alignment horizontal="center" vertical="center"/>
    </xf>
    <xf numFmtId="167" fontId="6" fillId="18" borderId="19" xfId="0" applyNumberFormat="1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 wrapText="1"/>
    </xf>
    <xf numFmtId="166" fontId="16" fillId="4" borderId="23" xfId="1" applyFont="1" applyFill="1" applyBorder="1" applyAlignment="1">
      <alignment horizontal="center" vertical="center"/>
    </xf>
    <xf numFmtId="0" fontId="0" fillId="0" borderId="15" xfId="0" applyBorder="1"/>
    <xf numFmtId="0" fontId="17" fillId="0" borderId="22" xfId="0" applyFont="1" applyBorder="1" applyAlignment="1">
      <alignment vertical="top" wrapText="1"/>
    </xf>
    <xf numFmtId="0" fontId="17" fillId="0" borderId="22" xfId="0" applyFont="1" applyBorder="1" applyAlignment="1">
      <alignment horizontal="center" vertical="top" wrapText="1"/>
    </xf>
    <xf numFmtId="0" fontId="0" fillId="0" borderId="16" xfId="0" applyBorder="1"/>
    <xf numFmtId="166" fontId="16" fillId="4" borderId="25" xfId="1" applyFont="1" applyFill="1" applyBorder="1" applyAlignment="1">
      <alignment horizontal="center" vertical="center"/>
    </xf>
    <xf numFmtId="166" fontId="28" fillId="19" borderId="10" xfId="1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5" fillId="0" borderId="0" xfId="0" applyFont="1" applyAlignment="1">
      <alignment horizontal="center"/>
    </xf>
    <xf numFmtId="44" fontId="0" fillId="0" borderId="1" xfId="0" applyNumberFormat="1" applyBorder="1" applyAlignment="1">
      <alignment horizontal="center"/>
    </xf>
    <xf numFmtId="166" fontId="0" fillId="0" borderId="1" xfId="1" applyFont="1" applyBorder="1" applyAlignment="1">
      <alignment horizontal="center"/>
    </xf>
    <xf numFmtId="0" fontId="31" fillId="20" borderId="1" xfId="0" applyFont="1" applyFill="1" applyBorder="1"/>
    <xf numFmtId="166" fontId="0" fillId="0" borderId="1" xfId="1" applyFont="1" applyBorder="1"/>
    <xf numFmtId="0" fontId="0" fillId="0" borderId="1" xfId="1" applyNumberFormat="1" applyFont="1" applyBorder="1" applyAlignment="1">
      <alignment horizontal="center"/>
    </xf>
    <xf numFmtId="166" fontId="0" fillId="0" borderId="1" xfId="1" applyFont="1" applyFill="1" applyBorder="1"/>
    <xf numFmtId="166" fontId="0" fillId="0" borderId="1" xfId="1" applyFont="1" applyFill="1" applyBorder="1" applyAlignment="1">
      <alignment horizontal="center"/>
    </xf>
    <xf numFmtId="0" fontId="0" fillId="0" borderId="1" xfId="1" applyNumberFormat="1" applyFont="1" applyFill="1" applyBorder="1" applyAlignment="1">
      <alignment horizontal="center"/>
    </xf>
    <xf numFmtId="166" fontId="0" fillId="0" borderId="7" xfId="1" applyFont="1" applyBorder="1"/>
    <xf numFmtId="0" fontId="0" fillId="0" borderId="0" xfId="1" applyNumberFormat="1" applyFont="1" applyBorder="1" applyAlignment="1">
      <alignment horizontal="center"/>
    </xf>
    <xf numFmtId="0" fontId="0" fillId="0" borderId="0" xfId="1" applyNumberFormat="1" applyFont="1" applyBorder="1"/>
    <xf numFmtId="166" fontId="32" fillId="0" borderId="10" xfId="1" applyFont="1" applyBorder="1"/>
    <xf numFmtId="166" fontId="0" fillId="0" borderId="0" xfId="1" applyFont="1" applyBorder="1"/>
    <xf numFmtId="0" fontId="25" fillId="0" borderId="7" xfId="0" applyFont="1" applyFill="1" applyBorder="1"/>
    <xf numFmtId="0" fontId="24" fillId="0" borderId="1" xfId="0" applyFont="1" applyBorder="1"/>
    <xf numFmtId="0" fontId="0" fillId="0" borderId="1" xfId="0" applyFill="1" applyBorder="1" applyAlignment="1">
      <alignment horizontal="center"/>
    </xf>
    <xf numFmtId="166" fontId="0" fillId="21" borderId="0" xfId="1" applyFont="1" applyFill="1"/>
    <xf numFmtId="166" fontId="0" fillId="0" borderId="0" xfId="1" applyFont="1"/>
    <xf numFmtId="0" fontId="34" fillId="22" borderId="27" xfId="0" applyFont="1" applyFill="1" applyBorder="1" applyAlignment="1">
      <alignment horizontal="center"/>
    </xf>
    <xf numFmtId="44" fontId="0" fillId="0" borderId="0" xfId="0" applyNumberFormat="1"/>
    <xf numFmtId="1" fontId="0" fillId="11" borderId="31" xfId="0" applyNumberFormat="1" applyFill="1" applyBorder="1" applyAlignment="1">
      <alignment horizontal="center" vertical="center"/>
    </xf>
    <xf numFmtId="1" fontId="0" fillId="0" borderId="0" xfId="0" applyNumberFormat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26" xfId="0" applyBorder="1"/>
    <xf numFmtId="0" fontId="0" fillId="0" borderId="35" xfId="0" applyBorder="1"/>
    <xf numFmtId="0" fontId="0" fillId="0" borderId="36" xfId="0" applyBorder="1"/>
    <xf numFmtId="0" fontId="0" fillId="0" borderId="38" xfId="0" applyBorder="1"/>
    <xf numFmtId="0" fontId="0" fillId="0" borderId="37" xfId="0" applyBorder="1"/>
    <xf numFmtId="166" fontId="32" fillId="0" borderId="10" xfId="1" applyFont="1" applyFill="1" applyBorder="1"/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right"/>
    </xf>
    <xf numFmtId="0" fontId="0" fillId="0" borderId="1" xfId="0" applyFont="1" applyFill="1" applyBorder="1"/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29" fillId="0" borderId="0" xfId="0" applyFont="1" applyAlignment="1"/>
    <xf numFmtId="44" fontId="0" fillId="0" borderId="0" xfId="0" applyNumberFormat="1" applyBorder="1" applyAlignment="1">
      <alignment horizontal="center"/>
    </xf>
    <xf numFmtId="0" fontId="0" fillId="0" borderId="13" xfId="0" applyBorder="1"/>
    <xf numFmtId="0" fontId="35" fillId="0" borderId="13" xfId="0" applyFont="1" applyFill="1" applyBorder="1" applyAlignment="1">
      <alignment horizontal="center" vertical="center"/>
    </xf>
    <xf numFmtId="1" fontId="0" fillId="0" borderId="20" xfId="0" applyNumberFormat="1" applyBorder="1" applyAlignment="1">
      <alignment wrapText="1"/>
    </xf>
    <xf numFmtId="0" fontId="0" fillId="0" borderId="20" xfId="0" applyBorder="1" applyAlignment="1">
      <alignment wrapText="1"/>
    </xf>
    <xf numFmtId="0" fontId="36" fillId="0" borderId="21" xfId="0" applyFont="1" applyBorder="1" applyAlignment="1">
      <alignment wrapText="1"/>
    </xf>
    <xf numFmtId="1" fontId="0" fillId="0" borderId="0" xfId="0" applyNumberFormat="1" applyBorder="1"/>
    <xf numFmtId="0" fontId="34" fillId="0" borderId="17" xfId="0" applyFont="1" applyBorder="1" applyAlignment="1">
      <alignment wrapText="1"/>
    </xf>
    <xf numFmtId="168" fontId="37" fillId="0" borderId="19" xfId="0" applyNumberFormat="1" applyFont="1" applyBorder="1" applyAlignment="1">
      <alignment horizontal="center" vertical="center"/>
    </xf>
    <xf numFmtId="1" fontId="34" fillId="0" borderId="0" xfId="0" applyNumberFormat="1" applyFont="1" applyBorder="1"/>
    <xf numFmtId="168" fontId="34" fillId="0" borderId="0" xfId="0" applyNumberFormat="1" applyFont="1" applyBorder="1"/>
    <xf numFmtId="0" fontId="34" fillId="0" borderId="0" xfId="0" applyFont="1" applyBorder="1"/>
    <xf numFmtId="0" fontId="34" fillId="0" borderId="21" xfId="0" applyFont="1" applyBorder="1"/>
    <xf numFmtId="0" fontId="38" fillId="0" borderId="3" xfId="0" applyFont="1" applyBorder="1" applyAlignment="1">
      <alignment horizontal="center" vertical="center" wrapText="1"/>
    </xf>
    <xf numFmtId="1" fontId="39" fillId="0" borderId="3" xfId="0" applyNumberFormat="1" applyFont="1" applyBorder="1" applyAlignment="1">
      <alignment horizontal="center" vertical="center"/>
    </xf>
    <xf numFmtId="168" fontId="39" fillId="0" borderId="3" xfId="0" applyNumberFormat="1" applyFont="1" applyBorder="1" applyAlignment="1">
      <alignment horizontal="center" vertical="center"/>
    </xf>
    <xf numFmtId="0" fontId="34" fillId="0" borderId="39" xfId="0" applyFont="1" applyBorder="1" applyAlignment="1">
      <alignment vertical="center"/>
    </xf>
    <xf numFmtId="168" fontId="37" fillId="0" borderId="25" xfId="0" applyNumberFormat="1" applyFont="1" applyBorder="1" applyAlignment="1">
      <alignment horizontal="center" vertical="center"/>
    </xf>
    <xf numFmtId="1" fontId="34" fillId="23" borderId="39" xfId="0" applyNumberFormat="1" applyFont="1" applyFill="1" applyBorder="1" applyAlignment="1">
      <alignment horizontal="center" vertical="center"/>
    </xf>
    <xf numFmtId="168" fontId="37" fillId="0" borderId="39" xfId="0" applyNumberFormat="1" applyFont="1" applyBorder="1" applyAlignment="1">
      <alignment horizontal="center" vertical="center"/>
    </xf>
    <xf numFmtId="0" fontId="40" fillId="0" borderId="40" xfId="0" applyFont="1" applyBorder="1" applyAlignment="1">
      <alignment vertical="center" wrapText="1"/>
    </xf>
    <xf numFmtId="0" fontId="34" fillId="0" borderId="41" xfId="0" applyFont="1" applyBorder="1" applyAlignment="1">
      <alignment vertical="center"/>
    </xf>
    <xf numFmtId="168" fontId="37" fillId="0" borderId="2" xfId="0" applyNumberFormat="1" applyFont="1" applyBorder="1" applyAlignment="1">
      <alignment horizontal="center" vertical="center"/>
    </xf>
    <xf numFmtId="1" fontId="34" fillId="23" borderId="41" xfId="0" applyNumberFormat="1" applyFont="1" applyFill="1" applyBorder="1" applyAlignment="1">
      <alignment horizontal="center" vertical="center"/>
    </xf>
    <xf numFmtId="168" fontId="37" fillId="0" borderId="41" xfId="0" applyNumberFormat="1" applyFont="1" applyBorder="1" applyAlignment="1">
      <alignment horizontal="center" vertical="center"/>
    </xf>
    <xf numFmtId="0" fontId="40" fillId="0" borderId="42" xfId="0" applyFont="1" applyBorder="1" applyAlignment="1">
      <alignment vertical="center" wrapText="1"/>
    </xf>
    <xf numFmtId="0" fontId="41" fillId="0" borderId="41" xfId="0" applyFont="1" applyBorder="1" applyAlignment="1">
      <alignment vertical="top" wrapText="1"/>
    </xf>
    <xf numFmtId="0" fontId="34" fillId="0" borderId="41" xfId="0" applyFont="1" applyBorder="1" applyAlignment="1">
      <alignment vertical="center" wrapText="1"/>
    </xf>
    <xf numFmtId="1" fontId="37" fillId="23" borderId="41" xfId="0" applyNumberFormat="1" applyFont="1" applyFill="1" applyBorder="1" applyAlignment="1">
      <alignment horizontal="center" vertical="center"/>
    </xf>
    <xf numFmtId="0" fontId="40" fillId="0" borderId="42" xfId="0" applyFont="1" applyBorder="1" applyAlignment="1">
      <alignment vertical="center"/>
    </xf>
    <xf numFmtId="0" fontId="34" fillId="0" borderId="43" xfId="0" applyFont="1" applyBorder="1" applyAlignment="1">
      <alignment vertical="center"/>
    </xf>
    <xf numFmtId="168" fontId="37" fillId="0" borderId="44" xfId="0" applyNumberFormat="1" applyFont="1" applyBorder="1" applyAlignment="1">
      <alignment horizontal="center" vertical="center"/>
    </xf>
    <xf numFmtId="1" fontId="37" fillId="23" borderId="43" xfId="0" applyNumberFormat="1" applyFont="1" applyFill="1" applyBorder="1" applyAlignment="1">
      <alignment horizontal="center" vertical="center"/>
    </xf>
    <xf numFmtId="168" fontId="37" fillId="0" borderId="43" xfId="0" applyNumberFormat="1" applyFont="1" applyBorder="1" applyAlignment="1">
      <alignment horizontal="center" vertical="center"/>
    </xf>
    <xf numFmtId="0" fontId="40" fillId="0" borderId="45" xfId="0" applyFont="1" applyBorder="1" applyAlignment="1">
      <alignment vertical="center" wrapText="1"/>
    </xf>
    <xf numFmtId="0" fontId="34" fillId="0" borderId="9" xfId="0" applyFont="1" applyFill="1" applyBorder="1" applyAlignment="1">
      <alignment vertical="center"/>
    </xf>
    <xf numFmtId="0" fontId="0" fillId="0" borderId="22" xfId="0" applyBorder="1"/>
    <xf numFmtId="0" fontId="39" fillId="0" borderId="15" xfId="0" applyFont="1" applyBorder="1" applyAlignment="1">
      <alignment horizontal="center" vertical="center"/>
    </xf>
    <xf numFmtId="168" fontId="42" fillId="0" borderId="16" xfId="0" applyNumberFormat="1" applyFont="1" applyBorder="1" applyAlignment="1">
      <alignment horizontal="center" vertical="center"/>
    </xf>
    <xf numFmtId="0" fontId="36" fillId="0" borderId="16" xfId="0" applyFont="1" applyFill="1" applyBorder="1" applyAlignment="1">
      <alignment vertical="center" wrapText="1"/>
    </xf>
    <xf numFmtId="0" fontId="35" fillId="0" borderId="13" xfId="0" applyFont="1" applyBorder="1" applyAlignment="1">
      <alignment horizontal="left"/>
    </xf>
    <xf numFmtId="0" fontId="0" fillId="0" borderId="20" xfId="0" applyBorder="1"/>
    <xf numFmtId="0" fontId="0" fillId="0" borderId="14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34" fillId="0" borderId="46" xfId="0" applyFont="1" applyBorder="1"/>
    <xf numFmtId="168" fontId="43" fillId="14" borderId="47" xfId="0" applyNumberFormat="1" applyFont="1" applyFill="1" applyBorder="1" applyAlignment="1">
      <alignment horizontal="center" vertical="center"/>
    </xf>
    <xf numFmtId="0" fontId="43" fillId="0" borderId="47" xfId="0" applyFont="1" applyBorder="1" applyAlignment="1">
      <alignment horizontal="center"/>
    </xf>
    <xf numFmtId="168" fontId="43" fillId="0" borderId="48" xfId="0" applyNumberFormat="1" applyFont="1" applyBorder="1" applyAlignment="1">
      <alignment horizontal="center" vertical="center"/>
    </xf>
    <xf numFmtId="0" fontId="43" fillId="0" borderId="13" xfId="0" applyFont="1" applyBorder="1" applyAlignment="1">
      <alignment horizontal="left"/>
    </xf>
    <xf numFmtId="0" fontId="43" fillId="0" borderId="49" xfId="0" applyFont="1" applyBorder="1"/>
    <xf numFmtId="168" fontId="43" fillId="0" borderId="31" xfId="0" applyNumberFormat="1" applyFont="1" applyBorder="1"/>
    <xf numFmtId="0" fontId="43" fillId="0" borderId="50" xfId="0" applyFont="1" applyBorder="1"/>
    <xf numFmtId="168" fontId="44" fillId="0" borderId="31" xfId="0" applyNumberFormat="1" applyFont="1" applyBorder="1"/>
    <xf numFmtId="0" fontId="43" fillId="0" borderId="49" xfId="0" applyFont="1" applyFill="1" applyBorder="1"/>
    <xf numFmtId="0" fontId="43" fillId="0" borderId="31" xfId="0" applyFont="1" applyBorder="1"/>
    <xf numFmtId="0" fontId="43" fillId="14" borderId="31" xfId="0" applyFont="1" applyFill="1" applyBorder="1"/>
    <xf numFmtId="0" fontId="43" fillId="0" borderId="46" xfId="0" applyFont="1" applyFill="1" applyBorder="1"/>
    <xf numFmtId="168" fontId="43" fillId="0" borderId="47" xfId="0" applyNumberFormat="1" applyFont="1" applyBorder="1"/>
    <xf numFmtId="0" fontId="43" fillId="0" borderId="48" xfId="0" applyFont="1" applyBorder="1"/>
    <xf numFmtId="0" fontId="43" fillId="16" borderId="46" xfId="0" applyFont="1" applyFill="1" applyBorder="1" applyAlignment="1">
      <alignment horizontal="right"/>
    </xf>
    <xf numFmtId="168" fontId="45" fillId="16" borderId="47" xfId="0" applyNumberFormat="1" applyFont="1" applyFill="1" applyBorder="1"/>
    <xf numFmtId="166" fontId="0" fillId="13" borderId="1" xfId="1" applyFont="1" applyFill="1" applyBorder="1"/>
    <xf numFmtId="166" fontId="0" fillId="24" borderId="1" xfId="1" applyFont="1" applyFill="1" applyBorder="1" applyAlignment="1">
      <alignment wrapText="1"/>
    </xf>
    <xf numFmtId="166" fontId="0" fillId="24" borderId="1" xfId="1" applyFont="1" applyFill="1" applyBorder="1"/>
    <xf numFmtId="166" fontId="0" fillId="0" borderId="1" xfId="1" applyFont="1" applyBorder="1" applyAlignment="1"/>
    <xf numFmtId="166" fontId="0" fillId="11" borderId="1" xfId="1" applyFont="1" applyFill="1" applyBorder="1"/>
    <xf numFmtId="166" fontId="0" fillId="21" borderId="1" xfId="1" applyFont="1" applyFill="1" applyBorder="1"/>
    <xf numFmtId="166" fontId="0" fillId="25" borderId="1" xfId="1" applyFont="1" applyFill="1" applyBorder="1"/>
    <xf numFmtId="166" fontId="15" fillId="0" borderId="1" xfId="1" applyFont="1" applyBorder="1"/>
    <xf numFmtId="166" fontId="15" fillId="0" borderId="1" xfId="1" applyFont="1" applyBorder="1" applyAlignment="1">
      <alignment wrapText="1"/>
    </xf>
    <xf numFmtId="166" fontId="15" fillId="0" borderId="31" xfId="1" applyBorder="1"/>
    <xf numFmtId="0" fontId="3" fillId="20" borderId="1" xfId="0" applyFont="1" applyFill="1" applyBorder="1" applyAlignment="1">
      <alignment horizontal="center" wrapText="1"/>
    </xf>
    <xf numFmtId="0" fontId="15" fillId="0" borderId="31" xfId="0" applyFont="1" applyBorder="1"/>
    <xf numFmtId="0" fontId="3" fillId="2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49" fontId="0" fillId="0" borderId="1" xfId="1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47" fillId="0" borderId="1" xfId="0" applyFont="1" applyFill="1" applyBorder="1" applyAlignment="1">
      <alignment wrapText="1"/>
    </xf>
    <xf numFmtId="49" fontId="15" fillId="0" borderId="1" xfId="1" applyNumberFormat="1" applyFont="1" applyFill="1" applyBorder="1" applyAlignment="1">
      <alignment horizontal="center"/>
    </xf>
    <xf numFmtId="0" fontId="48" fillId="0" borderId="1" xfId="0" applyFont="1" applyFill="1" applyBorder="1" applyAlignment="1">
      <alignment wrapText="1"/>
    </xf>
    <xf numFmtId="0" fontId="46" fillId="0" borderId="1" xfId="0" applyFont="1" applyFill="1" applyBorder="1" applyAlignment="1">
      <alignment wrapText="1"/>
    </xf>
    <xf numFmtId="0" fontId="48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15" fillId="24" borderId="1" xfId="0" applyFont="1" applyFill="1" applyBorder="1" applyAlignment="1">
      <alignment horizontal="center"/>
    </xf>
    <xf numFmtId="0" fontId="47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/>
    </xf>
    <xf numFmtId="166" fontId="0" fillId="0" borderId="0" xfId="0" applyNumberFormat="1"/>
    <xf numFmtId="0" fontId="0" fillId="0" borderId="0" xfId="0" applyAlignment="1">
      <alignment horizontal="center"/>
    </xf>
    <xf numFmtId="0" fontId="3" fillId="20" borderId="1" xfId="0" applyNumberFormat="1" applyFont="1" applyFill="1" applyBorder="1" applyAlignment="1">
      <alignment horizontal="center" wrapText="1"/>
    </xf>
    <xf numFmtId="0" fontId="0" fillId="0" borderId="0" xfId="0" applyNumberFormat="1" applyAlignment="1">
      <alignment horizontal="center"/>
    </xf>
    <xf numFmtId="0" fontId="15" fillId="0" borderId="1" xfId="1" applyNumberFormat="1" applyBorder="1" applyAlignment="1">
      <alignment horizontal="center"/>
    </xf>
    <xf numFmtId="166" fontId="0" fillId="0" borderId="7" xfId="1" applyFont="1" applyBorder="1" applyAlignment="1">
      <alignment horizontal="right"/>
    </xf>
    <xf numFmtId="0" fontId="3" fillId="20" borderId="1" xfId="0" applyFont="1" applyFill="1" applyBorder="1" applyAlignment="1">
      <alignment horizontal="center" vertical="center"/>
    </xf>
    <xf numFmtId="0" fontId="3" fillId="20" borderId="1" xfId="0" applyNumberFormat="1" applyFont="1" applyFill="1" applyBorder="1" applyAlignment="1">
      <alignment horizontal="center" vertical="center" wrapText="1"/>
    </xf>
    <xf numFmtId="0" fontId="34" fillId="26" borderId="27" xfId="0" applyFont="1" applyFill="1" applyBorder="1" applyAlignment="1">
      <alignment horizontal="center"/>
    </xf>
    <xf numFmtId="166" fontId="15" fillId="0" borderId="0" xfId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1" xfId="1" quotePrefix="1" applyNumberFormat="1" applyBorder="1" applyAlignment="1">
      <alignment horizontal="center"/>
    </xf>
    <xf numFmtId="0" fontId="15" fillId="0" borderId="0" xfId="0" applyFont="1" applyFill="1"/>
    <xf numFmtId="0" fontId="15" fillId="0" borderId="0" xfId="0" applyFont="1" applyAlignment="1">
      <alignment horizontal="center" wrapText="1"/>
    </xf>
    <xf numFmtId="0" fontId="46" fillId="0" borderId="0" xfId="0" applyFont="1" applyAlignment="1">
      <alignment horizontal="center" wrapText="1"/>
    </xf>
    <xf numFmtId="10" fontId="0" fillId="0" borderId="0" xfId="8" applyNumberFormat="1" applyFont="1"/>
    <xf numFmtId="0" fontId="50" fillId="0" borderId="0" xfId="0" applyFont="1" applyAlignment="1">
      <alignment horizontal="center" wrapText="1"/>
    </xf>
    <xf numFmtId="166" fontId="3" fillId="0" borderId="0" xfId="1" applyFont="1"/>
    <xf numFmtId="0" fontId="1" fillId="0" borderId="1" xfId="0" applyFont="1" applyFill="1" applyBorder="1"/>
    <xf numFmtId="10" fontId="0" fillId="0" borderId="0" xfId="8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9" fontId="0" fillId="0" borderId="0" xfId="8" applyFont="1" applyAlignment="1">
      <alignment horizontal="right" vertical="center"/>
    </xf>
    <xf numFmtId="44" fontId="0" fillId="0" borderId="1" xfId="0" applyNumberFormat="1" applyBorder="1"/>
    <xf numFmtId="0" fontId="0" fillId="0" borderId="1" xfId="0" quotePrefix="1" applyBorder="1" applyAlignment="1">
      <alignment horizontal="center"/>
    </xf>
    <xf numFmtId="0" fontId="3" fillId="0" borderId="2" xfId="0" applyFont="1" applyFill="1" applyBorder="1" applyAlignment="1">
      <alignment horizontal="right" wrapText="1"/>
    </xf>
    <xf numFmtId="0" fontId="0" fillId="0" borderId="11" xfId="0" quotePrefix="1" applyBorder="1" applyAlignment="1">
      <alignment horizontal="center"/>
    </xf>
    <xf numFmtId="166" fontId="17" fillId="0" borderId="10" xfId="1" applyFont="1" applyBorder="1"/>
    <xf numFmtId="166" fontId="0" fillId="0" borderId="4" xfId="1" applyFont="1" applyBorder="1" applyAlignment="1"/>
    <xf numFmtId="166" fontId="15" fillId="0" borderId="1" xfId="1" applyFont="1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6" fontId="15" fillId="0" borderId="1" xfId="1" applyFont="1" applyFill="1" applyBorder="1" applyAlignment="1">
      <alignment horizontal="center"/>
    </xf>
    <xf numFmtId="10" fontId="15" fillId="0" borderId="0" xfId="8" applyNumberFormat="1" applyFont="1"/>
    <xf numFmtId="10" fontId="0" fillId="0" borderId="0" xfId="0" applyNumberFormat="1"/>
    <xf numFmtId="167" fontId="8" fillId="17" borderId="11" xfId="0" applyNumberFormat="1" applyFont="1" applyFill="1" applyBorder="1" applyAlignment="1">
      <alignment horizontal="center" vertical="center"/>
    </xf>
    <xf numFmtId="167" fontId="8" fillId="8" borderId="11" xfId="0" applyNumberFormat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 vertical="center"/>
    </xf>
    <xf numFmtId="167" fontId="11" fillId="7" borderId="5" xfId="0" applyNumberFormat="1" applyFont="1" applyFill="1" applyBorder="1" applyAlignment="1">
      <alignment horizontal="center" vertical="center"/>
    </xf>
    <xf numFmtId="167" fontId="11" fillId="7" borderId="6" xfId="0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top" wrapText="1"/>
    </xf>
    <xf numFmtId="167" fontId="22" fillId="12" borderId="2" xfId="0" applyNumberFormat="1" applyFont="1" applyFill="1" applyBorder="1" applyAlignment="1">
      <alignment horizontal="center" vertical="center"/>
    </xf>
    <xf numFmtId="167" fontId="22" fillId="12" borderId="12" xfId="0" applyNumberFormat="1" applyFont="1" applyFill="1" applyBorder="1" applyAlignment="1">
      <alignment horizontal="center" vertical="center"/>
    </xf>
    <xf numFmtId="167" fontId="22" fillId="12" borderId="11" xfId="0" applyNumberFormat="1" applyFont="1" applyFill="1" applyBorder="1" applyAlignment="1">
      <alignment horizontal="center" vertical="center"/>
    </xf>
    <xf numFmtId="167" fontId="22" fillId="3" borderId="2" xfId="0" applyNumberFormat="1" applyFont="1" applyFill="1" applyBorder="1" applyAlignment="1">
      <alignment horizontal="center" vertical="center"/>
    </xf>
    <xf numFmtId="167" fontId="22" fillId="3" borderId="12" xfId="0" applyNumberFormat="1" applyFont="1" applyFill="1" applyBorder="1" applyAlignment="1">
      <alignment horizontal="center" vertical="center"/>
    </xf>
    <xf numFmtId="167" fontId="22" fillId="3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14" borderId="28" xfId="0" applyFill="1" applyBorder="1" applyAlignment="1">
      <alignment horizontal="center"/>
    </xf>
    <xf numFmtId="0" fontId="0" fillId="14" borderId="29" xfId="0" applyFill="1" applyBorder="1" applyAlignment="1">
      <alignment horizontal="center"/>
    </xf>
    <xf numFmtId="0" fontId="0" fillId="14" borderId="30" xfId="0" applyFill="1" applyBorder="1" applyAlignment="1">
      <alignment horizontal="center"/>
    </xf>
    <xf numFmtId="0" fontId="0" fillId="0" borderId="0" xfId="0" applyAlignment="1">
      <alignment horizontal="center" wrapText="1"/>
    </xf>
    <xf numFmtId="44" fontId="0" fillId="15" borderId="0" xfId="0" applyNumberFormat="1" applyFill="1" applyBorder="1" applyAlignment="1">
      <alignment horizontal="center" vertical="center"/>
    </xf>
    <xf numFmtId="44" fontId="0" fillId="15" borderId="37" xfId="0" applyNumberFormat="1" applyFill="1" applyBorder="1" applyAlignment="1">
      <alignment horizontal="center" vertical="center"/>
    </xf>
    <xf numFmtId="44" fontId="0" fillId="15" borderId="26" xfId="0" applyNumberFormat="1" applyFill="1" applyBorder="1" applyAlignment="1">
      <alignment horizontal="center" vertical="center" wrapText="1"/>
    </xf>
    <xf numFmtId="44" fontId="0" fillId="15" borderId="36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1" borderId="0" xfId="0" applyFill="1" applyAlignment="1">
      <alignment horizontal="center"/>
    </xf>
  </cellXfs>
  <cellStyles count="9">
    <cellStyle name="Migliaia [0] 2" xfId="4"/>
    <cellStyle name="Migliaia 3" xfId="2"/>
    <cellStyle name="Migliaia 4" xfId="3"/>
    <cellStyle name="Normale" xfId="0" builtinId="0"/>
    <cellStyle name="Normale 2" xfId="5"/>
    <cellStyle name="Normale 3" xfId="6"/>
    <cellStyle name="Percentuale" xfId="8" builtinId="5"/>
    <cellStyle name="Valuta" xfId="1" builtinId="4"/>
    <cellStyle name="Valuta 2" xfId="7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2CC"/>
      <rgbColor rgb="FFDAE3F3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6E6"/>
      <rgbColor rgb="FFE2F0D9"/>
      <rgbColor rgb="FFFBE5D6"/>
      <rgbColor rgb="FFD6DCE5"/>
      <rgbColor rgb="FFF4B183"/>
      <rgbColor rgb="FFCC99FF"/>
      <rgbColor rgb="FFF8CBAD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11</xdr:row>
      <xdr:rowOff>19050</xdr:rowOff>
    </xdr:from>
    <xdr:to>
      <xdr:col>17</xdr:col>
      <xdr:colOff>438150</xdr:colOff>
      <xdr:row>12</xdr:row>
      <xdr:rowOff>390525</xdr:rowOff>
    </xdr:to>
    <xdr:sp macro="" textlink="">
      <xdr:nvSpPr>
        <xdr:cNvPr id="2" name="Freccia a sinistra 1"/>
        <xdr:cNvSpPr/>
      </xdr:nvSpPr>
      <xdr:spPr>
        <a:xfrm>
          <a:off x="8582025" y="2381250"/>
          <a:ext cx="4171950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4"/>
  <sheetViews>
    <sheetView zoomScale="55" zoomScaleNormal="55" workbookViewId="0">
      <selection activeCell="G46" sqref="G46"/>
    </sheetView>
  </sheetViews>
  <sheetFormatPr defaultColWidth="10" defaultRowHeight="15" x14ac:dyDescent="0.25"/>
  <cols>
    <col min="1" max="1" width="67.140625" customWidth="1"/>
    <col min="2" max="2" width="28.28515625" customWidth="1"/>
    <col min="3" max="3" width="28.140625" customWidth="1"/>
    <col min="4" max="4" width="32.85546875" customWidth="1"/>
    <col min="5" max="5" width="29.42578125" customWidth="1"/>
    <col min="6" max="6" width="27.140625" customWidth="1"/>
    <col min="7" max="7" width="28.28515625" customWidth="1"/>
    <col min="8" max="9" width="25" customWidth="1"/>
    <col min="10" max="10" width="26.7109375" customWidth="1"/>
    <col min="11" max="11" width="28.42578125" customWidth="1"/>
    <col min="12" max="12" width="34.5703125" customWidth="1"/>
    <col min="13" max="13" width="37.42578125" customWidth="1"/>
    <col min="14" max="14" width="29" customWidth="1"/>
    <col min="15" max="15" width="41.5703125" customWidth="1"/>
    <col min="16" max="16" width="37.7109375" customWidth="1"/>
  </cols>
  <sheetData>
    <row r="2" spans="1:14" ht="15.75" thickBot="1" x14ac:dyDescent="0.3">
      <c r="B2" s="221" t="s">
        <v>0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1"/>
      <c r="N2" s="1"/>
    </row>
    <row r="3" spans="1:14" ht="96" customHeight="1" x14ac:dyDescent="0.25">
      <c r="B3" s="20" t="s">
        <v>3</v>
      </c>
      <c r="C3" s="20" t="s">
        <v>4</v>
      </c>
      <c r="D3" s="20" t="s">
        <v>17</v>
      </c>
      <c r="E3" s="20" t="s">
        <v>19</v>
      </c>
      <c r="F3" s="20" t="s">
        <v>8</v>
      </c>
      <c r="G3" s="20" t="s">
        <v>18</v>
      </c>
      <c r="H3" s="20" t="s">
        <v>10</v>
      </c>
      <c r="I3" s="20" t="s">
        <v>11</v>
      </c>
      <c r="J3" s="20" t="s">
        <v>14</v>
      </c>
      <c r="K3" s="20" t="s">
        <v>13</v>
      </c>
      <c r="L3" s="20" t="s">
        <v>12</v>
      </c>
      <c r="M3" s="26" t="s">
        <v>27</v>
      </c>
      <c r="N3" s="27" t="s">
        <v>20</v>
      </c>
    </row>
    <row r="4" spans="1:14" ht="47.25" thickBot="1" x14ac:dyDescent="0.3">
      <c r="A4" s="2" t="s">
        <v>16</v>
      </c>
      <c r="B4" s="19">
        <v>45713.2</v>
      </c>
      <c r="C4" s="30">
        <v>6724.97</v>
      </c>
      <c r="D4" s="19">
        <f>7504.2+400+2600</f>
        <v>10504.2</v>
      </c>
      <c r="E4" s="19">
        <v>0</v>
      </c>
      <c r="F4" s="19">
        <v>21498.95</v>
      </c>
      <c r="G4" s="19">
        <v>0</v>
      </c>
      <c r="H4" s="19">
        <v>5089.07</v>
      </c>
      <c r="I4" s="19">
        <v>3060.51</v>
      </c>
      <c r="J4" s="19">
        <v>7320.43</v>
      </c>
      <c r="K4" s="24">
        <v>1538.39</v>
      </c>
      <c r="L4" s="11">
        <f>B4+C4+D4+E4+F4+G4+H4+J4+K4+I4</f>
        <v>101449.71999999997</v>
      </c>
      <c r="M4" s="28">
        <f>91775.96+5784.21+4675.21</f>
        <v>102235.38000000002</v>
      </c>
      <c r="N4" s="29">
        <f>M4-L4</f>
        <v>785.66000000004715</v>
      </c>
    </row>
    <row r="5" spans="1:14" ht="90.75" customHeight="1" x14ac:dyDescent="0.25">
      <c r="A5" s="3" t="s">
        <v>15</v>
      </c>
      <c r="B5" s="229">
        <v>89520.51</v>
      </c>
      <c r="C5" s="230"/>
      <c r="D5" s="230"/>
      <c r="E5" s="230"/>
      <c r="F5" s="230"/>
      <c r="G5" s="230"/>
      <c r="H5" s="230"/>
      <c r="I5" s="231"/>
      <c r="J5" s="32">
        <f>4303.84+1151.15+212.85</f>
        <v>5667.84</v>
      </c>
      <c r="K5" s="32">
        <v>4675.21</v>
      </c>
      <c r="L5" s="32">
        <f>B5+J5+K5</f>
        <v>99863.56</v>
      </c>
    </row>
    <row r="6" spans="1:14" ht="207.75" customHeight="1" x14ac:dyDescent="0.25">
      <c r="A6" s="34" t="s">
        <v>21</v>
      </c>
      <c r="B6" s="226">
        <v>2255.4499999999998</v>
      </c>
      <c r="C6" s="227"/>
      <c r="D6" s="227"/>
      <c r="E6" s="227"/>
      <c r="F6" s="227"/>
      <c r="G6" s="227"/>
      <c r="H6" s="227"/>
      <c r="I6" s="228"/>
      <c r="J6" s="33">
        <f>5784.21-5667.84</f>
        <v>116.36999999999989</v>
      </c>
      <c r="K6" s="33">
        <f>4675.21-4675.21</f>
        <v>0</v>
      </c>
      <c r="L6" s="33">
        <f>B6+J6+K6</f>
        <v>2371.8199999999997</v>
      </c>
      <c r="M6" s="6"/>
    </row>
    <row r="7" spans="1:14" ht="96.75" customHeight="1" x14ac:dyDescent="0.25">
      <c r="A7" s="25" t="s">
        <v>38</v>
      </c>
      <c r="B7" s="39">
        <v>1578.82</v>
      </c>
      <c r="C7" s="22"/>
      <c r="D7" s="22"/>
      <c r="E7" s="22"/>
      <c r="F7" s="39">
        <v>676.63</v>
      </c>
      <c r="G7" s="21"/>
      <c r="H7" s="22"/>
      <c r="I7" s="22"/>
      <c r="J7" s="39">
        <v>116.37</v>
      </c>
      <c r="K7" s="39">
        <v>0</v>
      </c>
      <c r="L7" s="23">
        <f>SUM(B7:K7)</f>
        <v>2371.8199999999997</v>
      </c>
    </row>
    <row r="8" spans="1:14" ht="96.75" customHeight="1" thickBot="1" x14ac:dyDescent="0.3">
      <c r="A8" s="9" t="s">
        <v>39</v>
      </c>
      <c r="B8" s="46">
        <v>339.69</v>
      </c>
      <c r="C8" s="46"/>
      <c r="D8" s="46"/>
      <c r="E8" s="46"/>
      <c r="F8" s="46">
        <v>145.58000000000001</v>
      </c>
      <c r="G8" s="46"/>
      <c r="H8" s="46"/>
      <c r="I8" s="46"/>
      <c r="J8" s="46"/>
      <c r="K8" s="46"/>
      <c r="L8" s="42">
        <f>SUM(B8:K8)</f>
        <v>485.27</v>
      </c>
    </row>
    <row r="9" spans="1:14" ht="96.75" customHeight="1" thickBot="1" x14ac:dyDescent="0.3">
      <c r="A9" s="44" t="s">
        <v>42</v>
      </c>
      <c r="B9" s="47">
        <v>-1500</v>
      </c>
      <c r="C9" s="48">
        <v>500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9">
        <v>0</v>
      </c>
      <c r="J9" s="47">
        <v>1000</v>
      </c>
      <c r="K9" s="49">
        <v>0</v>
      </c>
      <c r="L9" s="45">
        <f>SUM(B9:K9)</f>
        <v>0</v>
      </c>
    </row>
    <row r="10" spans="1:14" ht="126.75" thickBot="1" x14ac:dyDescent="0.3">
      <c r="A10" s="7"/>
      <c r="B10" s="5"/>
      <c r="C10" s="4"/>
      <c r="D10" s="4"/>
      <c r="E10" s="4"/>
      <c r="F10" s="5"/>
      <c r="G10" s="5"/>
      <c r="H10" s="4"/>
      <c r="I10" s="4"/>
      <c r="K10" s="40" t="s">
        <v>40</v>
      </c>
      <c r="L10" s="18">
        <f>L7+L8</f>
        <v>2857.0899999999997</v>
      </c>
    </row>
    <row r="11" spans="1:14" ht="14.25" customHeight="1" thickBot="1" x14ac:dyDescent="0.3">
      <c r="A11" s="222" t="s">
        <v>25</v>
      </c>
      <c r="B11" s="5"/>
      <c r="C11" s="4"/>
      <c r="D11" s="4"/>
      <c r="E11" s="4"/>
      <c r="F11" s="5"/>
      <c r="G11" s="5"/>
      <c r="H11" s="4"/>
      <c r="I11" s="4"/>
      <c r="J11" s="4"/>
      <c r="K11" s="4"/>
      <c r="L11" s="4"/>
      <c r="M11" s="4"/>
    </row>
    <row r="12" spans="1:14" ht="14.25" customHeight="1" thickBot="1" x14ac:dyDescent="0.3">
      <c r="A12" s="222"/>
      <c r="B12" s="5"/>
      <c r="C12" s="4"/>
      <c r="D12" s="4"/>
      <c r="E12" s="4"/>
      <c r="F12" s="5"/>
      <c r="G12" s="5"/>
      <c r="H12" s="4"/>
      <c r="I12" s="4"/>
      <c r="J12" s="4"/>
      <c r="K12" s="4"/>
      <c r="L12" s="4"/>
      <c r="M12" s="4"/>
    </row>
    <row r="13" spans="1:14" ht="14.25" customHeight="1" thickBot="1" x14ac:dyDescent="0.3">
      <c r="A13" s="222"/>
      <c r="B13" s="8"/>
      <c r="C13" s="4"/>
      <c r="D13" s="4"/>
      <c r="E13" s="4"/>
      <c r="F13" s="5"/>
      <c r="G13" s="5"/>
      <c r="H13" s="4"/>
      <c r="I13" s="4"/>
      <c r="J13" s="4"/>
      <c r="K13" s="4"/>
      <c r="L13" s="4"/>
      <c r="M13" s="4"/>
    </row>
    <row r="14" spans="1:14" ht="82.5" customHeight="1" x14ac:dyDescent="0.25">
      <c r="A14" s="222"/>
      <c r="B14" s="12" t="s">
        <v>3</v>
      </c>
      <c r="C14" s="12" t="s">
        <v>4</v>
      </c>
      <c r="D14" s="12" t="s">
        <v>1</v>
      </c>
      <c r="E14" s="12" t="s">
        <v>7</v>
      </c>
      <c r="F14" s="12" t="s">
        <v>8</v>
      </c>
      <c r="G14" s="12" t="s">
        <v>9</v>
      </c>
      <c r="H14" s="12" t="s">
        <v>10</v>
      </c>
      <c r="I14" s="13" t="s">
        <v>11</v>
      </c>
      <c r="J14" s="12" t="s">
        <v>6</v>
      </c>
      <c r="K14" s="12" t="s">
        <v>5</v>
      </c>
      <c r="M14" s="4"/>
    </row>
    <row r="15" spans="1:14" ht="39.75" customHeight="1" x14ac:dyDescent="0.35">
      <c r="A15" s="17" t="s">
        <v>28</v>
      </c>
      <c r="B15" s="223">
        <v>37778.33</v>
      </c>
      <c r="C15" s="224">
        <v>5410.09</v>
      </c>
      <c r="D15" s="224">
        <v>7035.38</v>
      </c>
      <c r="E15" s="224">
        <v>11873.31</v>
      </c>
      <c r="F15" s="224">
        <v>16190.72</v>
      </c>
      <c r="G15" s="224">
        <v>5088.5600000000004</v>
      </c>
      <c r="H15" s="224">
        <v>3584.67</v>
      </c>
      <c r="I15" s="224">
        <v>0</v>
      </c>
      <c r="J15" s="224">
        <v>3861.4</v>
      </c>
      <c r="K15" s="224">
        <v>1666.19</v>
      </c>
      <c r="M15" s="4"/>
    </row>
    <row r="16" spans="1:14" ht="21" customHeight="1" x14ac:dyDescent="0.35">
      <c r="A16" s="14" t="s">
        <v>29</v>
      </c>
      <c r="B16" s="223"/>
      <c r="C16" s="224"/>
      <c r="D16" s="224"/>
      <c r="E16" s="224"/>
      <c r="F16" s="224"/>
      <c r="G16" s="224"/>
      <c r="H16" s="224"/>
      <c r="I16" s="224"/>
      <c r="J16" s="224"/>
      <c r="K16" s="224"/>
      <c r="M16" s="4"/>
    </row>
    <row r="17" spans="1:15" ht="21" customHeight="1" x14ac:dyDescent="0.35">
      <c r="A17" s="15" t="s">
        <v>30</v>
      </c>
      <c r="B17" s="223"/>
      <c r="C17" s="224"/>
      <c r="D17" s="224"/>
      <c r="E17" s="224"/>
      <c r="F17" s="224"/>
      <c r="G17" s="224"/>
      <c r="H17" s="224"/>
      <c r="I17" s="224"/>
      <c r="J17" s="224"/>
      <c r="K17" s="224"/>
      <c r="M17" s="4"/>
    </row>
    <row r="18" spans="1:15" ht="21" customHeight="1" x14ac:dyDescent="0.35">
      <c r="A18" s="16" t="s">
        <v>31</v>
      </c>
      <c r="B18" s="223"/>
      <c r="C18" s="223"/>
      <c r="D18" s="223"/>
      <c r="E18" s="223"/>
      <c r="F18" s="223"/>
      <c r="G18" s="223"/>
      <c r="H18" s="223"/>
      <c r="I18" s="223"/>
      <c r="J18" s="223"/>
      <c r="K18" s="223"/>
      <c r="M18" s="4"/>
    </row>
    <row r="19" spans="1:15" ht="24" customHeight="1" x14ac:dyDescent="0.35">
      <c r="A19" s="16" t="s">
        <v>32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M19" s="4"/>
    </row>
    <row r="20" spans="1:15" ht="21" customHeight="1" x14ac:dyDescent="0.35">
      <c r="A20" s="16" t="s">
        <v>33</v>
      </c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M20" s="4"/>
    </row>
    <row r="21" spans="1:15" ht="21" customHeight="1" x14ac:dyDescent="0.35">
      <c r="A21" s="16" t="s">
        <v>34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3"/>
      <c r="M21" s="4"/>
      <c r="O21" s="4"/>
    </row>
    <row r="22" spans="1:15" ht="21" customHeight="1" x14ac:dyDescent="0.35">
      <c r="A22" s="16" t="s">
        <v>35</v>
      </c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M22" s="4"/>
      <c r="O22" s="4"/>
    </row>
    <row r="23" spans="1:15" ht="37.5" customHeight="1" x14ac:dyDescent="0.35">
      <c r="A23" s="38" t="s">
        <v>143</v>
      </c>
      <c r="B23" s="223"/>
      <c r="C23" s="224"/>
      <c r="D23" s="224"/>
      <c r="E23" s="224"/>
      <c r="F23" s="224"/>
      <c r="G23" s="224"/>
      <c r="H23" s="224"/>
      <c r="I23" s="224"/>
      <c r="J23" s="224"/>
      <c r="K23" s="224"/>
      <c r="M23" s="4"/>
      <c r="O23" s="4"/>
    </row>
    <row r="24" spans="1:15" ht="21" customHeight="1" x14ac:dyDescent="0.35">
      <c r="A24" s="14" t="s">
        <v>36</v>
      </c>
      <c r="B24" s="223"/>
      <c r="C24" s="224"/>
      <c r="D24" s="224"/>
      <c r="E24" s="224"/>
      <c r="F24" s="224"/>
      <c r="G24" s="224"/>
      <c r="H24" s="224"/>
      <c r="I24" s="224"/>
      <c r="J24" s="224"/>
      <c r="K24" s="224"/>
      <c r="M24" s="4"/>
      <c r="O24" s="4"/>
    </row>
    <row r="25" spans="1:15" ht="21" customHeight="1" x14ac:dyDescent="0.35">
      <c r="A25" s="15" t="s">
        <v>37</v>
      </c>
      <c r="B25" s="223"/>
      <c r="C25" s="224"/>
      <c r="D25" s="224"/>
      <c r="E25" s="224"/>
      <c r="F25" s="224"/>
      <c r="G25" s="224"/>
      <c r="H25" s="224"/>
      <c r="I25" s="224"/>
      <c r="J25" s="224"/>
      <c r="K25" s="224"/>
      <c r="M25" s="4"/>
      <c r="O25" s="4"/>
    </row>
    <row r="26" spans="1:15" ht="18.75" customHeight="1" thickBot="1" x14ac:dyDescent="0.3">
      <c r="A26" s="225"/>
      <c r="B26" s="223"/>
      <c r="C26" s="223"/>
      <c r="D26" s="223"/>
      <c r="E26" s="223"/>
      <c r="F26" s="223"/>
      <c r="G26" s="223"/>
      <c r="H26" s="223"/>
      <c r="I26" s="223"/>
      <c r="J26" s="223"/>
      <c r="K26" s="223"/>
      <c r="M26" s="4"/>
      <c r="O26" s="4"/>
    </row>
    <row r="27" spans="1:15" ht="18.75" customHeight="1" thickBot="1" x14ac:dyDescent="0.3">
      <c r="A27" s="225"/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M27" s="4"/>
      <c r="O27" s="4"/>
    </row>
    <row r="28" spans="1:15" ht="18.75" customHeight="1" thickBot="1" x14ac:dyDescent="0.3">
      <c r="A28" s="225"/>
      <c r="B28" s="223"/>
      <c r="C28" s="223"/>
      <c r="D28" s="223"/>
      <c r="E28" s="223"/>
      <c r="F28" s="223"/>
      <c r="G28" s="223"/>
      <c r="H28" s="223"/>
      <c r="I28" s="223"/>
      <c r="J28" s="223"/>
      <c r="K28" s="223"/>
      <c r="M28" s="4"/>
      <c r="O28" s="4"/>
    </row>
    <row r="29" spans="1:15" ht="20.25" customHeight="1" thickBot="1" x14ac:dyDescent="0.3">
      <c r="A29" s="225"/>
      <c r="B29" s="223"/>
      <c r="C29" s="223"/>
      <c r="D29" s="223"/>
      <c r="E29" s="223"/>
      <c r="F29" s="223"/>
      <c r="G29" s="223"/>
      <c r="H29" s="223"/>
      <c r="I29" s="223"/>
      <c r="J29" s="223"/>
      <c r="K29" s="223"/>
      <c r="M29" s="4"/>
      <c r="O29" s="4"/>
    </row>
    <row r="30" spans="1:15" ht="15" customHeight="1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M30" s="4"/>
    </row>
    <row r="31" spans="1:15" ht="7.5" customHeight="1" thickBot="1" x14ac:dyDescent="0.3">
      <c r="B31" s="4"/>
      <c r="C31" s="4"/>
      <c r="D31" s="4"/>
      <c r="E31" s="4"/>
      <c r="F31" s="4"/>
      <c r="G31" s="4"/>
      <c r="H31" s="4"/>
      <c r="I31" s="4"/>
      <c r="J31" s="4"/>
      <c r="K31" s="4"/>
      <c r="M31" s="4"/>
    </row>
    <row r="32" spans="1:15" ht="15" customHeight="1" thickBot="1" x14ac:dyDescent="0.3">
      <c r="A32" s="220" t="s">
        <v>2</v>
      </c>
      <c r="B32" s="219">
        <f>B7+B8+B15+B9</f>
        <v>38196.840000000004</v>
      </c>
      <c r="C32" s="219">
        <f t="shared" ref="C32:K32" si="0">C7+C8+C15+C9</f>
        <v>5910.09</v>
      </c>
      <c r="D32" s="219">
        <f t="shared" si="0"/>
        <v>7035.38</v>
      </c>
      <c r="E32" s="219">
        <f t="shared" si="0"/>
        <v>11873.31</v>
      </c>
      <c r="F32" s="219">
        <f t="shared" si="0"/>
        <v>17012.93</v>
      </c>
      <c r="G32" s="219">
        <f t="shared" si="0"/>
        <v>5088.5600000000004</v>
      </c>
      <c r="H32" s="219">
        <f t="shared" si="0"/>
        <v>3584.67</v>
      </c>
      <c r="I32" s="219">
        <f t="shared" si="0"/>
        <v>0</v>
      </c>
      <c r="J32" s="219">
        <f t="shared" si="0"/>
        <v>4977.7700000000004</v>
      </c>
      <c r="K32" s="219">
        <f t="shared" si="0"/>
        <v>1666.19</v>
      </c>
      <c r="L32" s="218">
        <f>SUM(B32:K35)</f>
        <v>95345.74</v>
      </c>
      <c r="M32" s="4"/>
    </row>
    <row r="33" spans="1:13" ht="15" customHeight="1" thickBot="1" x14ac:dyDescent="0.3">
      <c r="A33" s="220"/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8"/>
      <c r="M33" s="4"/>
    </row>
    <row r="34" spans="1:13" ht="15" customHeight="1" thickBot="1" x14ac:dyDescent="0.3">
      <c r="A34" s="220"/>
      <c r="B34" s="219"/>
      <c r="C34" s="219"/>
      <c r="D34" s="219"/>
      <c r="E34" s="219"/>
      <c r="F34" s="219"/>
      <c r="G34" s="219"/>
      <c r="H34" s="219"/>
      <c r="I34" s="219"/>
      <c r="J34" s="219"/>
      <c r="K34" s="219"/>
      <c r="L34" s="218"/>
      <c r="M34" s="4"/>
    </row>
    <row r="35" spans="1:13" ht="15" customHeight="1" thickBot="1" x14ac:dyDescent="0.3">
      <c r="A35" s="220"/>
      <c r="B35" s="219"/>
      <c r="C35" s="219"/>
      <c r="D35" s="219"/>
      <c r="E35" s="219"/>
      <c r="F35" s="219"/>
      <c r="G35" s="219"/>
      <c r="H35" s="219"/>
      <c r="I35" s="219"/>
      <c r="J35" s="219"/>
      <c r="K35" s="219"/>
      <c r="L35" s="218"/>
      <c r="M35" s="4"/>
    </row>
    <row r="36" spans="1:13" ht="15" customHeight="1" x14ac:dyDescent="0.25">
      <c r="B36" s="4"/>
      <c r="C36" s="4"/>
      <c r="D36" s="4"/>
      <c r="E36" s="4"/>
      <c r="F36" s="4"/>
      <c r="G36" s="4"/>
      <c r="H36" s="4"/>
      <c r="J36" s="4"/>
      <c r="K36" s="4"/>
    </row>
    <row r="37" spans="1:13" ht="28.5" x14ac:dyDescent="0.25">
      <c r="A37" s="9" t="s">
        <v>41</v>
      </c>
      <c r="B37" s="10">
        <v>11873.31</v>
      </c>
      <c r="C37" s="10">
        <v>0</v>
      </c>
      <c r="D37" s="10">
        <v>0</v>
      </c>
      <c r="E37" s="10">
        <v>-11873.31</v>
      </c>
      <c r="F37" s="10">
        <v>5088.5600000000004</v>
      </c>
      <c r="G37" s="10">
        <v>-5088.5600000000004</v>
      </c>
      <c r="H37" s="10">
        <v>0</v>
      </c>
      <c r="I37" s="10">
        <v>0</v>
      </c>
      <c r="J37" s="10">
        <v>0</v>
      </c>
      <c r="K37" s="10">
        <v>0</v>
      </c>
      <c r="L37" s="43">
        <f>SUM(B37:K37)</f>
        <v>0</v>
      </c>
    </row>
    <row r="39" spans="1:13" ht="15" customHeight="1" x14ac:dyDescent="0.25"/>
    <row r="40" spans="1:13" ht="15.75" customHeight="1" thickBot="1" x14ac:dyDescent="0.3"/>
    <row r="41" spans="1:13" ht="99" customHeight="1" thickBot="1" x14ac:dyDescent="0.3">
      <c r="A41" s="50" t="s">
        <v>43</v>
      </c>
      <c r="B41" s="51">
        <f>B32+B37</f>
        <v>50070.15</v>
      </c>
      <c r="C41" s="51">
        <f t="shared" ref="C41:K41" si="1">C32+C37</f>
        <v>5910.09</v>
      </c>
      <c r="D41" s="51">
        <f t="shared" si="1"/>
        <v>7035.38</v>
      </c>
      <c r="E41" s="51">
        <f t="shared" si="1"/>
        <v>0</v>
      </c>
      <c r="F41" s="51">
        <f>F32+F37</f>
        <v>22101.49</v>
      </c>
      <c r="G41" s="51">
        <f t="shared" si="1"/>
        <v>0</v>
      </c>
      <c r="H41" s="51">
        <f t="shared" si="1"/>
        <v>3584.67</v>
      </c>
      <c r="I41" s="51">
        <f t="shared" si="1"/>
        <v>0</v>
      </c>
      <c r="J41" s="51">
        <f t="shared" si="1"/>
        <v>4977.7700000000004</v>
      </c>
      <c r="K41" s="56">
        <f t="shared" si="1"/>
        <v>1666.19</v>
      </c>
      <c r="L41" s="57">
        <f>SUM(B41:K41)</f>
        <v>95345.74</v>
      </c>
    </row>
    <row r="42" spans="1:13" ht="15" customHeight="1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7"/>
    </row>
    <row r="43" spans="1:13" ht="48" thickBot="1" x14ac:dyDescent="0.3">
      <c r="A43" s="52"/>
      <c r="B43" s="53" t="s">
        <v>3</v>
      </c>
      <c r="C43" s="53" t="s">
        <v>4</v>
      </c>
      <c r="D43" s="53" t="s">
        <v>1</v>
      </c>
      <c r="E43" s="53" t="s">
        <v>7</v>
      </c>
      <c r="F43" s="53" t="s">
        <v>8</v>
      </c>
      <c r="G43" s="53" t="s">
        <v>9</v>
      </c>
      <c r="H43" s="53" t="s">
        <v>10</v>
      </c>
      <c r="I43" s="54" t="s">
        <v>11</v>
      </c>
      <c r="J43" s="53" t="s">
        <v>6</v>
      </c>
      <c r="K43" s="53" t="s">
        <v>5</v>
      </c>
      <c r="L43" s="55"/>
    </row>
    <row r="44" spans="1:13" ht="15" customHeight="1" x14ac:dyDescent="0.25"/>
  </sheetData>
  <sheetProtection algorithmName="SHA-512" hashValue="BEE/JDCxJBmysYiqy6UiO5P1seSG+NqBAAXLeq3DZUi+ihnUw3nRYP7hSlg3eVRai2+BRKGnmzZvwpyYQ12TgQ==" saltValue="IDf6OVvXTW1SnGJ8VxM74A==" spinCount="100000" sheet="1" objects="1" scenarios="1"/>
  <mergeCells count="27">
    <mergeCell ref="B2:L2"/>
    <mergeCell ref="A11:A14"/>
    <mergeCell ref="B15:B29"/>
    <mergeCell ref="C15:C29"/>
    <mergeCell ref="D15:D29"/>
    <mergeCell ref="E15:E29"/>
    <mergeCell ref="F15:F29"/>
    <mergeCell ref="G15:G29"/>
    <mergeCell ref="H15:H29"/>
    <mergeCell ref="J15:J29"/>
    <mergeCell ref="K15:K29"/>
    <mergeCell ref="I15:I29"/>
    <mergeCell ref="A26:A29"/>
    <mergeCell ref="B6:I6"/>
    <mergeCell ref="B5:I5"/>
    <mergeCell ref="L32:L35"/>
    <mergeCell ref="K32:K35"/>
    <mergeCell ref="A32:A35"/>
    <mergeCell ref="B32:B35"/>
    <mergeCell ref="C32:C35"/>
    <mergeCell ref="D32:D35"/>
    <mergeCell ref="E32:E35"/>
    <mergeCell ref="I32:I35"/>
    <mergeCell ref="F32:F35"/>
    <mergeCell ref="G32:G35"/>
    <mergeCell ref="H32:H35"/>
    <mergeCell ref="J32:J35"/>
  </mergeCells>
  <pageMargins left="0.25" right="0.25" top="0.75" bottom="0.75" header="0.3" footer="0.3"/>
  <pageSetup paperSize="9" scale="3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13" workbookViewId="0">
      <selection activeCell="G36" sqref="G36"/>
    </sheetView>
  </sheetViews>
  <sheetFormatPr defaultRowHeight="15" x14ac:dyDescent="0.25"/>
  <cols>
    <col min="1" max="1" width="66.7109375" bestFit="1" customWidth="1"/>
    <col min="2" max="2" width="15.42578125" bestFit="1" customWidth="1"/>
    <col min="3" max="3" width="15.42578125" style="187" customWidth="1"/>
    <col min="4" max="4" width="16.7109375" bestFit="1" customWidth="1"/>
    <col min="5" max="5" width="12" bestFit="1" customWidth="1"/>
  </cols>
  <sheetData>
    <row r="1" spans="1:6" ht="19.5" x14ac:dyDescent="0.25">
      <c r="A1" s="58" t="s">
        <v>44</v>
      </c>
    </row>
    <row r="2" spans="1:6" x14ac:dyDescent="0.25">
      <c r="C2" s="59" t="s">
        <v>45</v>
      </c>
      <c r="D2" s="59" t="s">
        <v>46</v>
      </c>
      <c r="E2" s="59" t="s">
        <v>185</v>
      </c>
    </row>
    <row r="3" spans="1:6" x14ac:dyDescent="0.25">
      <c r="C3" s="60">
        <f>'MOF DISPONIBILE'!B41</f>
        <v>50070.15</v>
      </c>
      <c r="D3" s="60">
        <f>B41</f>
        <v>50070.15</v>
      </c>
      <c r="E3" s="206">
        <f>C3-D3</f>
        <v>0</v>
      </c>
    </row>
    <row r="4" spans="1:6" x14ac:dyDescent="0.25">
      <c r="C4" s="60">
        <f>'MOF DISPONIBILE'!C41</f>
        <v>5910.09</v>
      </c>
      <c r="D4" s="61">
        <f>B47</f>
        <v>5910.09</v>
      </c>
      <c r="E4" s="206">
        <f t="shared" ref="E4:E5" si="0">C4-D4</f>
        <v>0</v>
      </c>
    </row>
    <row r="5" spans="1:6" x14ac:dyDescent="0.25">
      <c r="C5" s="60">
        <f>'MOF DISPONIBILE'!K41</f>
        <v>1666.19</v>
      </c>
      <c r="D5" s="61">
        <f>B52</f>
        <v>1666.19</v>
      </c>
      <c r="E5" s="206">
        <f t="shared" si="0"/>
        <v>0</v>
      </c>
    </row>
    <row r="7" spans="1:6" ht="45" x14ac:dyDescent="0.25">
      <c r="A7" s="62" t="s">
        <v>47</v>
      </c>
      <c r="B7" s="171" t="s">
        <v>172</v>
      </c>
      <c r="C7" s="191" t="s">
        <v>168</v>
      </c>
      <c r="D7" s="190" t="s">
        <v>171</v>
      </c>
      <c r="E7" s="198" t="s">
        <v>183</v>
      </c>
    </row>
    <row r="8" spans="1:6" x14ac:dyDescent="0.25">
      <c r="A8" s="163" t="s">
        <v>136</v>
      </c>
      <c r="B8" s="168">
        <v>3000</v>
      </c>
      <c r="C8" s="188">
        <v>1</v>
      </c>
      <c r="D8" s="65">
        <f>B8/C8</f>
        <v>3000</v>
      </c>
      <c r="E8" s="203">
        <f>B8/$C$3</f>
        <v>5.9915937939071483E-2</v>
      </c>
    </row>
    <row r="9" spans="1:6" x14ac:dyDescent="0.25">
      <c r="A9" s="163" t="s">
        <v>137</v>
      </c>
      <c r="B9" s="168">
        <v>2000</v>
      </c>
      <c r="C9" s="188">
        <v>1</v>
      </c>
      <c r="D9" s="65">
        <f t="shared" ref="D9:D38" si="1">B9/C9</f>
        <v>2000</v>
      </c>
      <c r="E9" s="203">
        <f t="shared" ref="E9:E41" si="2">B9/$C$3</f>
        <v>3.9943958626047653E-2</v>
      </c>
    </row>
    <row r="10" spans="1:6" x14ac:dyDescent="0.25">
      <c r="A10" s="159" t="s">
        <v>24</v>
      </c>
      <c r="B10" s="41">
        <v>600</v>
      </c>
      <c r="C10" s="188">
        <v>1</v>
      </c>
      <c r="D10" s="65">
        <f t="shared" si="1"/>
        <v>600</v>
      </c>
      <c r="E10" s="203">
        <f t="shared" si="2"/>
        <v>1.1983187587814297E-2</v>
      </c>
    </row>
    <row r="11" spans="1:6" x14ac:dyDescent="0.25">
      <c r="A11" s="159" t="s">
        <v>119</v>
      </c>
      <c r="B11" s="41"/>
      <c r="C11" s="188"/>
      <c r="D11" s="65"/>
      <c r="E11" s="203">
        <f t="shared" si="2"/>
        <v>0</v>
      </c>
      <c r="F11" s="196" t="s">
        <v>182</v>
      </c>
    </row>
    <row r="12" spans="1:6" x14ac:dyDescent="0.25">
      <c r="A12" s="159" t="s">
        <v>23</v>
      </c>
      <c r="B12" s="41">
        <v>800</v>
      </c>
      <c r="C12" s="188">
        <v>1</v>
      </c>
      <c r="D12" s="65">
        <f t="shared" si="1"/>
        <v>800</v>
      </c>
      <c r="E12" s="203">
        <f t="shared" si="2"/>
        <v>1.5977583450419063E-2</v>
      </c>
    </row>
    <row r="13" spans="1:6" x14ac:dyDescent="0.25">
      <c r="A13" s="159" t="s">
        <v>117</v>
      </c>
      <c r="B13" s="41">
        <v>800</v>
      </c>
      <c r="C13" s="188">
        <v>2</v>
      </c>
      <c r="D13" s="65">
        <f t="shared" si="1"/>
        <v>400</v>
      </c>
      <c r="E13" s="203">
        <f t="shared" si="2"/>
        <v>1.5977583450419063E-2</v>
      </c>
    </row>
    <row r="14" spans="1:6" x14ac:dyDescent="0.25">
      <c r="A14" s="159" t="s">
        <v>118</v>
      </c>
      <c r="B14" s="41">
        <v>247.5</v>
      </c>
      <c r="C14" s="188">
        <v>1</v>
      </c>
      <c r="D14" s="65">
        <f t="shared" si="1"/>
        <v>247.5</v>
      </c>
      <c r="E14" s="203">
        <f t="shared" si="2"/>
        <v>4.9430648799733976E-3</v>
      </c>
    </row>
    <row r="15" spans="1:6" x14ac:dyDescent="0.25">
      <c r="A15" s="159" t="s">
        <v>120</v>
      </c>
      <c r="B15" s="41">
        <v>400</v>
      </c>
      <c r="C15" s="188">
        <v>1</v>
      </c>
      <c r="D15" s="65">
        <f t="shared" si="1"/>
        <v>400</v>
      </c>
      <c r="E15" s="203">
        <f t="shared" si="2"/>
        <v>7.9887917252095316E-3</v>
      </c>
    </row>
    <row r="16" spans="1:6" x14ac:dyDescent="0.25">
      <c r="A16" s="160" t="s">
        <v>170</v>
      </c>
      <c r="B16" s="41">
        <v>800</v>
      </c>
      <c r="C16" s="188">
        <v>2</v>
      </c>
      <c r="D16" s="65">
        <f t="shared" si="1"/>
        <v>400</v>
      </c>
      <c r="E16" s="203">
        <f t="shared" si="2"/>
        <v>1.5977583450419063E-2</v>
      </c>
    </row>
    <row r="17" spans="1:6" x14ac:dyDescent="0.25">
      <c r="A17" s="160" t="s">
        <v>169</v>
      </c>
      <c r="B17" s="41">
        <v>2000</v>
      </c>
      <c r="C17" s="188">
        <v>8</v>
      </c>
      <c r="D17" s="65">
        <f t="shared" si="1"/>
        <v>250</v>
      </c>
      <c r="E17" s="203">
        <f t="shared" si="2"/>
        <v>3.9943958626047653E-2</v>
      </c>
    </row>
    <row r="18" spans="1:6" x14ac:dyDescent="0.25">
      <c r="A18" s="161" t="s">
        <v>121</v>
      </c>
      <c r="B18" s="41">
        <v>900</v>
      </c>
      <c r="C18" s="188">
        <v>9</v>
      </c>
      <c r="D18" s="65">
        <f t="shared" si="1"/>
        <v>100</v>
      </c>
      <c r="E18" s="203">
        <f t="shared" si="2"/>
        <v>1.7974781381721445E-2</v>
      </c>
    </row>
    <row r="19" spans="1:6" x14ac:dyDescent="0.25">
      <c r="A19" s="161" t="s">
        <v>22</v>
      </c>
      <c r="B19" s="41">
        <v>600</v>
      </c>
      <c r="C19" s="188">
        <v>3</v>
      </c>
      <c r="D19" s="65">
        <f t="shared" si="1"/>
        <v>200</v>
      </c>
      <c r="E19" s="203">
        <f t="shared" si="2"/>
        <v>1.1983187587814297E-2</v>
      </c>
    </row>
    <row r="20" spans="1:6" x14ac:dyDescent="0.25">
      <c r="A20" s="164" t="s">
        <v>122</v>
      </c>
      <c r="B20" s="41">
        <f>'CALCOLO COORD DI PLESSO'!B8</f>
        <v>800.68000000000006</v>
      </c>
      <c r="C20" s="64">
        <v>2</v>
      </c>
      <c r="D20" s="65">
        <f t="shared" si="1"/>
        <v>400.34000000000003</v>
      </c>
      <c r="E20" s="203">
        <f t="shared" si="2"/>
        <v>1.5991164396351919E-2</v>
      </c>
      <c r="F20" s="31" t="s">
        <v>176</v>
      </c>
    </row>
    <row r="21" spans="1:6" x14ac:dyDescent="0.25">
      <c r="A21" s="164" t="s">
        <v>123</v>
      </c>
      <c r="B21" s="41">
        <f>'CALCOLO COORD DI PLESSO'!D8</f>
        <v>790.3</v>
      </c>
      <c r="C21" s="64">
        <v>3</v>
      </c>
      <c r="D21" s="65">
        <f t="shared" si="1"/>
        <v>263.43333333333334</v>
      </c>
      <c r="E21" s="203">
        <f t="shared" si="2"/>
        <v>1.578385525108273E-2</v>
      </c>
    </row>
    <row r="22" spans="1:6" x14ac:dyDescent="0.25">
      <c r="A22" s="164" t="s">
        <v>124</v>
      </c>
      <c r="B22" s="41">
        <f>'CALCOLO COORD DI PLESSO'!C8</f>
        <v>717.64</v>
      </c>
      <c r="C22" s="64">
        <v>2</v>
      </c>
      <c r="D22" s="65">
        <f t="shared" si="1"/>
        <v>358.82</v>
      </c>
      <c r="E22" s="203">
        <f t="shared" si="2"/>
        <v>1.4332691234198419E-2</v>
      </c>
    </row>
    <row r="23" spans="1:6" x14ac:dyDescent="0.25">
      <c r="A23" s="164" t="s">
        <v>125</v>
      </c>
      <c r="B23" s="41">
        <f>'CALCOLO COORD DI PLESSO'!E8</f>
        <v>997.9</v>
      </c>
      <c r="C23" s="64">
        <v>1</v>
      </c>
      <c r="D23" s="65">
        <f t="shared" si="1"/>
        <v>997.9</v>
      </c>
      <c r="E23" s="203">
        <f t="shared" si="2"/>
        <v>1.9930038156466476E-2</v>
      </c>
    </row>
    <row r="24" spans="1:6" x14ac:dyDescent="0.25">
      <c r="A24" s="164" t="s">
        <v>126</v>
      </c>
      <c r="B24" s="41">
        <f>'CALCOLO COORD DI PLESSO'!F8</f>
        <v>1053.26</v>
      </c>
      <c r="C24" s="64">
        <v>3</v>
      </c>
      <c r="D24" s="65">
        <f t="shared" si="1"/>
        <v>351.08666666666664</v>
      </c>
      <c r="E24" s="203">
        <f t="shared" si="2"/>
        <v>2.1035686931235476E-2</v>
      </c>
    </row>
    <row r="25" spans="1:6" x14ac:dyDescent="0.25">
      <c r="A25" s="164" t="s">
        <v>127</v>
      </c>
      <c r="B25" s="41">
        <f>'CALCOLO COORD DI PLESSO'!G8</f>
        <v>859.5</v>
      </c>
      <c r="C25" s="64">
        <v>2</v>
      </c>
      <c r="D25" s="65">
        <f t="shared" si="1"/>
        <v>429.75</v>
      </c>
      <c r="E25" s="203">
        <f t="shared" si="2"/>
        <v>1.716591621954398E-2</v>
      </c>
    </row>
    <row r="26" spans="1:6" x14ac:dyDescent="0.25">
      <c r="A26" s="164" t="s">
        <v>128</v>
      </c>
      <c r="B26" s="41">
        <f>'CALCOLO COORD DI PLESSO'!H8</f>
        <v>942.54</v>
      </c>
      <c r="C26" s="64">
        <v>1</v>
      </c>
      <c r="D26" s="65">
        <f t="shared" si="1"/>
        <v>942.54</v>
      </c>
      <c r="E26" s="203">
        <f t="shared" si="2"/>
        <v>1.8824389381697476E-2</v>
      </c>
    </row>
    <row r="27" spans="1:6" x14ac:dyDescent="0.25">
      <c r="A27" s="164" t="s">
        <v>129</v>
      </c>
      <c r="B27" s="41">
        <f>'CALCOLO COORD DI PLESSO'!J8</f>
        <v>1125.92</v>
      </c>
      <c r="C27" s="64">
        <v>2</v>
      </c>
      <c r="D27" s="65">
        <f t="shared" si="1"/>
        <v>562.96</v>
      </c>
      <c r="E27" s="203">
        <f t="shared" si="2"/>
        <v>2.248685094811979E-2</v>
      </c>
    </row>
    <row r="28" spans="1:6" x14ac:dyDescent="0.25">
      <c r="A28" s="164" t="s">
        <v>130</v>
      </c>
      <c r="B28" s="41">
        <f>'CALCOLO COORD DI PLESSO'!I8</f>
        <v>1849.06</v>
      </c>
      <c r="C28" s="64">
        <v>3</v>
      </c>
      <c r="D28" s="65">
        <f t="shared" si="1"/>
        <v>616.35333333333335</v>
      </c>
      <c r="E28" s="203">
        <f t="shared" si="2"/>
        <v>3.6929388068539834E-2</v>
      </c>
    </row>
    <row r="29" spans="1:6" x14ac:dyDescent="0.25">
      <c r="A29" s="165" t="s">
        <v>131</v>
      </c>
      <c r="B29" s="41">
        <v>1992</v>
      </c>
      <c r="C29" s="64">
        <v>24</v>
      </c>
      <c r="D29" s="65">
        <f t="shared" si="1"/>
        <v>83</v>
      </c>
      <c r="E29" s="203">
        <f t="shared" si="2"/>
        <v>3.9784182791543464E-2</v>
      </c>
    </row>
    <row r="30" spans="1:6" x14ac:dyDescent="0.25">
      <c r="A30" s="165" t="s">
        <v>132</v>
      </c>
      <c r="B30" s="41">
        <v>480</v>
      </c>
      <c r="C30" s="67">
        <v>8</v>
      </c>
      <c r="D30" s="65">
        <f t="shared" si="1"/>
        <v>60</v>
      </c>
      <c r="E30" s="203">
        <f t="shared" si="2"/>
        <v>9.5865500702514376E-3</v>
      </c>
    </row>
    <row r="31" spans="1:6" x14ac:dyDescent="0.25">
      <c r="A31" s="165" t="s">
        <v>133</v>
      </c>
      <c r="B31" s="41">
        <v>11700</v>
      </c>
      <c r="C31" s="67">
        <v>26</v>
      </c>
      <c r="D31" s="65">
        <f t="shared" si="1"/>
        <v>450</v>
      </c>
      <c r="E31" s="203">
        <f t="shared" si="2"/>
        <v>0.23367215796237878</v>
      </c>
    </row>
    <row r="32" spans="1:6" x14ac:dyDescent="0.25">
      <c r="A32" s="166" t="s">
        <v>139</v>
      </c>
      <c r="B32" s="41">
        <v>1000</v>
      </c>
      <c r="C32" s="188">
        <v>2</v>
      </c>
      <c r="D32" s="65">
        <f t="shared" si="1"/>
        <v>500</v>
      </c>
      <c r="E32" s="203">
        <f t="shared" si="2"/>
        <v>1.9971979313023826E-2</v>
      </c>
    </row>
    <row r="33" spans="1:6" x14ac:dyDescent="0.25">
      <c r="A33" s="167" t="s">
        <v>177</v>
      </c>
      <c r="B33" s="41">
        <v>200</v>
      </c>
      <c r="C33" s="188">
        <v>4</v>
      </c>
      <c r="D33" s="65">
        <f t="shared" si="1"/>
        <v>50</v>
      </c>
      <c r="E33" s="203">
        <f t="shared" si="2"/>
        <v>3.9943958626047658E-3</v>
      </c>
    </row>
    <row r="34" spans="1:6" x14ac:dyDescent="0.25">
      <c r="A34" s="167" t="s">
        <v>178</v>
      </c>
      <c r="B34" s="41">
        <v>630</v>
      </c>
      <c r="C34" s="188">
        <v>7</v>
      </c>
      <c r="D34" s="65">
        <f t="shared" si="1"/>
        <v>90</v>
      </c>
      <c r="E34" s="203">
        <f t="shared" si="2"/>
        <v>1.2582346967205012E-2</v>
      </c>
    </row>
    <row r="35" spans="1:6" x14ac:dyDescent="0.25">
      <c r="A35" s="63" t="s">
        <v>134</v>
      </c>
      <c r="B35" s="41">
        <v>810</v>
      </c>
      <c r="C35" s="188">
        <v>9</v>
      </c>
      <c r="D35" s="65">
        <f t="shared" si="1"/>
        <v>90</v>
      </c>
      <c r="E35" s="203">
        <f t="shared" si="2"/>
        <v>1.6177303243549299E-2</v>
      </c>
    </row>
    <row r="36" spans="1:6" x14ac:dyDescent="0.25">
      <c r="A36" s="162" t="s">
        <v>135</v>
      </c>
      <c r="B36" s="41">
        <v>100</v>
      </c>
      <c r="C36" s="188">
        <v>1</v>
      </c>
      <c r="D36" s="65">
        <f t="shared" si="1"/>
        <v>100</v>
      </c>
      <c r="E36" s="203">
        <f t="shared" si="2"/>
        <v>1.9971979313023829E-3</v>
      </c>
    </row>
    <row r="37" spans="1:6" x14ac:dyDescent="0.25">
      <c r="A37" s="167" t="s">
        <v>180</v>
      </c>
      <c r="B37" s="41">
        <v>300</v>
      </c>
      <c r="C37" s="188">
        <v>4</v>
      </c>
      <c r="D37" s="65">
        <f t="shared" si="1"/>
        <v>75</v>
      </c>
      <c r="E37" s="203">
        <f t="shared" si="2"/>
        <v>5.9915937939071483E-3</v>
      </c>
    </row>
    <row r="38" spans="1:6" x14ac:dyDescent="0.25">
      <c r="A38" s="167" t="s">
        <v>179</v>
      </c>
      <c r="B38" s="41">
        <v>600</v>
      </c>
      <c r="C38" s="188">
        <v>10</v>
      </c>
      <c r="D38" s="65">
        <f t="shared" si="1"/>
        <v>60</v>
      </c>
      <c r="E38" s="203">
        <f t="shared" si="2"/>
        <v>1.1983187587814297E-2</v>
      </c>
    </row>
    <row r="39" spans="1:6" ht="30" x14ac:dyDescent="0.25">
      <c r="A39" s="167" t="s">
        <v>140</v>
      </c>
      <c r="B39" s="41">
        <f>191*18.35</f>
        <v>3504.8500000000004</v>
      </c>
      <c r="C39" s="195" t="s">
        <v>181</v>
      </c>
      <c r="D39" s="65"/>
      <c r="E39" s="203">
        <f t="shared" si="2"/>
        <v>6.9998791695251569E-2</v>
      </c>
      <c r="F39" s="31" t="s">
        <v>187</v>
      </c>
    </row>
    <row r="40" spans="1:6" ht="15.75" thickBot="1" x14ac:dyDescent="0.3">
      <c r="A40" s="170" t="s">
        <v>141</v>
      </c>
      <c r="B40" s="168">
        <f>38.5*194</f>
        <v>7469</v>
      </c>
      <c r="C40" s="195" t="s">
        <v>181</v>
      </c>
      <c r="D40" s="65"/>
      <c r="E40" s="203">
        <f t="shared" si="2"/>
        <v>0.14917071348897495</v>
      </c>
      <c r="F40" s="31" t="s">
        <v>186</v>
      </c>
    </row>
    <row r="41" spans="1:6" ht="16.5" thickBot="1" x14ac:dyDescent="0.3">
      <c r="A41" s="189" t="s">
        <v>26</v>
      </c>
      <c r="B41" s="71">
        <f>SUM(B8:B40)</f>
        <v>50070.15</v>
      </c>
      <c r="C41" s="69"/>
      <c r="E41" s="203">
        <f t="shared" si="2"/>
        <v>1</v>
      </c>
    </row>
    <row r="42" spans="1:6" x14ac:dyDescent="0.25">
      <c r="A42" s="68"/>
      <c r="B42" s="70"/>
      <c r="C42" s="69"/>
      <c r="D42" s="72"/>
      <c r="E42" s="204"/>
    </row>
    <row r="43" spans="1:6" ht="45" x14ac:dyDescent="0.25">
      <c r="A43" s="73" t="s">
        <v>49</v>
      </c>
      <c r="B43" s="169" t="s">
        <v>172</v>
      </c>
      <c r="C43" s="186" t="s">
        <v>168</v>
      </c>
      <c r="D43" s="190" t="s">
        <v>171</v>
      </c>
      <c r="E43" s="204"/>
    </row>
    <row r="44" spans="1:6" x14ac:dyDescent="0.25">
      <c r="A44" s="166" t="s">
        <v>142</v>
      </c>
      <c r="B44" s="63">
        <v>2600</v>
      </c>
      <c r="C44" s="64">
        <v>3</v>
      </c>
      <c r="D44" s="63">
        <f>B44/C44</f>
        <v>866.66666666666663</v>
      </c>
      <c r="E44" s="203">
        <f>B44/$C$4</f>
        <v>0.43992561873000241</v>
      </c>
    </row>
    <row r="45" spans="1:6" x14ac:dyDescent="0.25">
      <c r="A45" s="63" t="s">
        <v>115</v>
      </c>
      <c r="B45" s="63">
        <v>810.09</v>
      </c>
      <c r="C45" s="64">
        <v>1</v>
      </c>
      <c r="D45" s="63">
        <f t="shared" ref="D45:D46" si="3">B45/C45</f>
        <v>810.09</v>
      </c>
      <c r="E45" s="203">
        <f t="shared" ref="E45:E46" si="4">B45/$C$4</f>
        <v>0.13706897864499526</v>
      </c>
      <c r="F45" t="s">
        <v>116</v>
      </c>
    </row>
    <row r="46" spans="1:6" ht="15.75" thickBot="1" x14ac:dyDescent="0.3">
      <c r="A46" s="166" t="s">
        <v>138</v>
      </c>
      <c r="B46" s="63">
        <v>2500</v>
      </c>
      <c r="C46" s="64">
        <v>4</v>
      </c>
      <c r="D46" s="63">
        <f t="shared" si="3"/>
        <v>625</v>
      </c>
      <c r="E46" s="203">
        <f t="shared" si="4"/>
        <v>0.4230054026250023</v>
      </c>
    </row>
    <row r="47" spans="1:6" ht="16.5" thickBot="1" x14ac:dyDescent="0.3">
      <c r="B47" s="71">
        <f>SUM(B44:B46)</f>
        <v>5910.09</v>
      </c>
      <c r="E47" s="203">
        <f>B47/$C$4</f>
        <v>1</v>
      </c>
    </row>
    <row r="48" spans="1:6" x14ac:dyDescent="0.25">
      <c r="E48" s="204"/>
    </row>
    <row r="49" spans="1:6" x14ac:dyDescent="0.25">
      <c r="A49" s="73" t="s">
        <v>50</v>
      </c>
      <c r="E49" s="204"/>
    </row>
    <row r="50" spans="1:6" ht="45" x14ac:dyDescent="0.25">
      <c r="A50" s="74"/>
      <c r="B50" s="171" t="s">
        <v>172</v>
      </c>
      <c r="C50" s="191" t="s">
        <v>168</v>
      </c>
      <c r="D50" s="190" t="s">
        <v>171</v>
      </c>
      <c r="E50" s="204"/>
    </row>
    <row r="51" spans="1:6" ht="15.75" thickBot="1" x14ac:dyDescent="0.3">
      <c r="A51" s="202" t="s">
        <v>184</v>
      </c>
      <c r="B51" s="41">
        <v>1666.19</v>
      </c>
      <c r="C51" s="195">
        <v>4</v>
      </c>
      <c r="D51" s="41">
        <f>B51/C51</f>
        <v>416.54750000000001</v>
      </c>
      <c r="E51" s="205">
        <f>B51/$C$5</f>
        <v>1</v>
      </c>
      <c r="F51" s="31" t="s">
        <v>188</v>
      </c>
    </row>
    <row r="52" spans="1:6" ht="16.5" thickBot="1" x14ac:dyDescent="0.3">
      <c r="B52" s="90">
        <f>B51</f>
        <v>1666.19</v>
      </c>
    </row>
  </sheetData>
  <sheetProtection algorithmName="SHA-512" hashValue="d9xXLsaLnLqo67jXhTl++Kc8SdGiEaN3mW8aILY9QB/aBTwa/30j2cENH44qOOxymgSVDftNcv6qytn5+JxZMA==" saltValue="zKhYzNgTKn9qzTKvK8aA0g==" spinCount="100000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zoomScaleNormal="100" workbookViewId="0">
      <selection activeCell="F34" sqref="F34"/>
    </sheetView>
  </sheetViews>
  <sheetFormatPr defaultRowHeight="15" x14ac:dyDescent="0.25"/>
  <cols>
    <col min="1" max="1" width="45.7109375" customWidth="1"/>
    <col min="2" max="2" width="13.42578125" bestFit="1" customWidth="1"/>
    <col min="3" max="4" width="15.7109375" customWidth="1"/>
    <col min="5" max="5" width="14.7109375" bestFit="1" customWidth="1"/>
    <col min="6" max="6" width="13.42578125" bestFit="1" customWidth="1"/>
    <col min="12" max="12" width="10.85546875" bestFit="1" customWidth="1"/>
  </cols>
  <sheetData>
    <row r="1" spans="1:6" ht="19.5" x14ac:dyDescent="0.35">
      <c r="A1" s="91" t="s">
        <v>73</v>
      </c>
    </row>
    <row r="2" spans="1:6" x14ac:dyDescent="0.25">
      <c r="B2" s="59" t="s">
        <v>45</v>
      </c>
      <c r="C2" s="59" t="s">
        <v>46</v>
      </c>
      <c r="D2" s="59" t="s">
        <v>191</v>
      </c>
    </row>
    <row r="3" spans="1:6" x14ac:dyDescent="0.25">
      <c r="A3" s="92" t="s">
        <v>74</v>
      </c>
      <c r="B3" s="60">
        <f>'MOF DISPONIBILE'!F41</f>
        <v>22101.49</v>
      </c>
      <c r="C3" s="60">
        <f>B15+B23</f>
        <v>22101.489999999998</v>
      </c>
      <c r="D3" s="206">
        <f>B3-C3</f>
        <v>0</v>
      </c>
      <c r="E3" s="79"/>
    </row>
    <row r="4" spans="1:6" x14ac:dyDescent="0.25">
      <c r="A4" s="92" t="s">
        <v>76</v>
      </c>
      <c r="B4" s="60">
        <f>'MOF DISPONIBILE'!H41</f>
        <v>3584.67</v>
      </c>
      <c r="C4" s="212">
        <f>B34</f>
        <v>3584.67</v>
      </c>
      <c r="D4" s="206">
        <f>B4-C4</f>
        <v>0</v>
      </c>
      <c r="E4" s="79"/>
    </row>
    <row r="6" spans="1:6" ht="81.75" customHeight="1" x14ac:dyDescent="0.25">
      <c r="A6" s="214" t="s">
        <v>195</v>
      </c>
      <c r="B6" s="171" t="s">
        <v>172</v>
      </c>
      <c r="C6" s="171" t="s">
        <v>189</v>
      </c>
      <c r="D6" s="171" t="s">
        <v>190</v>
      </c>
      <c r="E6" s="197" t="s">
        <v>183</v>
      </c>
      <c r="F6" s="194" t="s">
        <v>200</v>
      </c>
    </row>
    <row r="7" spans="1:6" x14ac:dyDescent="0.25">
      <c r="A7" s="181" t="s">
        <v>150</v>
      </c>
      <c r="B7" s="75"/>
      <c r="C7" s="173"/>
      <c r="D7" s="66"/>
    </row>
    <row r="8" spans="1:6" x14ac:dyDescent="0.25">
      <c r="A8" s="94" t="s">
        <v>144</v>
      </c>
      <c r="B8" s="162">
        <v>4000</v>
      </c>
      <c r="C8" s="176">
        <v>8</v>
      </c>
      <c r="D8" s="66">
        <f>B8/C8</f>
        <v>500</v>
      </c>
      <c r="E8" s="216">
        <f>B8/$B$3</f>
        <v>0.18098327307344436</v>
      </c>
    </row>
    <row r="9" spans="1:6" ht="26.25" x14ac:dyDescent="0.25">
      <c r="A9" s="175" t="s">
        <v>145</v>
      </c>
      <c r="B9" s="162">
        <v>500</v>
      </c>
      <c r="C9" s="176">
        <v>1</v>
      </c>
      <c r="D9" s="66">
        <f t="shared" ref="D9:D13" si="0">B9/C9</f>
        <v>500</v>
      </c>
      <c r="E9" s="216">
        <f t="shared" ref="E9:E15" si="1">B9/$B$3</f>
        <v>2.2622909134180545E-2</v>
      </c>
    </row>
    <row r="10" spans="1:6" ht="34.5" x14ac:dyDescent="0.25">
      <c r="A10" s="178" t="s">
        <v>146</v>
      </c>
      <c r="B10" s="162">
        <v>500</v>
      </c>
      <c r="C10" s="176">
        <v>1</v>
      </c>
      <c r="D10" s="66">
        <f t="shared" si="0"/>
        <v>500</v>
      </c>
      <c r="E10" s="216">
        <f t="shared" si="1"/>
        <v>2.2622909134180545E-2</v>
      </c>
    </row>
    <row r="11" spans="1:6" ht="26.25" x14ac:dyDescent="0.25">
      <c r="A11" s="175" t="s">
        <v>147</v>
      </c>
      <c r="B11" s="162">
        <v>500</v>
      </c>
      <c r="C11" s="176">
        <v>1</v>
      </c>
      <c r="D11" s="66">
        <f t="shared" si="0"/>
        <v>500</v>
      </c>
      <c r="E11" s="216">
        <f t="shared" si="1"/>
        <v>2.2622909134180545E-2</v>
      </c>
    </row>
    <row r="12" spans="1:6" ht="24" x14ac:dyDescent="0.25">
      <c r="A12" s="179" t="s">
        <v>148</v>
      </c>
      <c r="B12" s="162">
        <v>2000</v>
      </c>
      <c r="C12" s="176">
        <v>4</v>
      </c>
      <c r="D12" s="66">
        <f t="shared" si="0"/>
        <v>500</v>
      </c>
      <c r="E12" s="216">
        <f t="shared" si="1"/>
        <v>9.0491636536722181E-2</v>
      </c>
    </row>
    <row r="13" spans="1:6" ht="30" x14ac:dyDescent="0.25">
      <c r="A13" s="180" t="s">
        <v>149</v>
      </c>
      <c r="B13" s="162">
        <v>500</v>
      </c>
      <c r="C13" s="176">
        <v>1</v>
      </c>
      <c r="D13" s="66">
        <f t="shared" si="0"/>
        <v>500</v>
      </c>
      <c r="E13" s="216">
        <f t="shared" si="1"/>
        <v>2.2622909134180545E-2</v>
      </c>
    </row>
    <row r="14" spans="1:6" ht="27" thickBot="1" x14ac:dyDescent="0.3">
      <c r="A14" s="175" t="s">
        <v>165</v>
      </c>
      <c r="B14" s="211">
        <f>15.95*100</f>
        <v>1595</v>
      </c>
      <c r="C14" s="176" t="s">
        <v>181</v>
      </c>
      <c r="D14" s="66"/>
      <c r="E14" s="216">
        <f t="shared" si="1"/>
        <v>7.2167080138035938E-2</v>
      </c>
      <c r="F14" s="31" t="s">
        <v>196</v>
      </c>
    </row>
    <row r="15" spans="1:6" ht="16.5" thickBot="1" x14ac:dyDescent="0.3">
      <c r="A15" s="208" t="s">
        <v>26</v>
      </c>
      <c r="B15" s="210">
        <f>SUM(B8:B14)</f>
        <v>9595</v>
      </c>
      <c r="C15" s="209"/>
      <c r="D15" s="66"/>
      <c r="E15" s="216">
        <f t="shared" si="1"/>
        <v>0.43413362628492463</v>
      </c>
      <c r="F15" s="184"/>
    </row>
    <row r="16" spans="1:6" x14ac:dyDescent="0.25">
      <c r="A16" s="181" t="s">
        <v>151</v>
      </c>
      <c r="E16" s="217"/>
    </row>
    <row r="17" spans="1:6" x14ac:dyDescent="0.25">
      <c r="A17" s="93" t="s">
        <v>152</v>
      </c>
      <c r="B17" s="61">
        <f>25*13.75</f>
        <v>343.75</v>
      </c>
      <c r="C17" s="207" t="s">
        <v>181</v>
      </c>
      <c r="D17" s="66"/>
      <c r="E17" s="199">
        <f>B17/$B$3</f>
        <v>1.5553250029749124E-2</v>
      </c>
      <c r="F17" s="31" t="s">
        <v>197</v>
      </c>
    </row>
    <row r="18" spans="1:6" ht="39" x14ac:dyDescent="0.25">
      <c r="A18" s="175" t="s">
        <v>166</v>
      </c>
      <c r="B18" s="61">
        <v>1700</v>
      </c>
      <c r="C18" s="207" t="s">
        <v>181</v>
      </c>
      <c r="D18" s="215" t="s">
        <v>201</v>
      </c>
      <c r="E18" s="199">
        <f t="shared" ref="E18:E23" si="2">B18/$B$3</f>
        <v>7.6917891056213855E-2</v>
      </c>
      <c r="F18" s="31" t="s">
        <v>198</v>
      </c>
    </row>
    <row r="19" spans="1:6" ht="38.25" x14ac:dyDescent="0.25">
      <c r="A19" s="182" t="s">
        <v>167</v>
      </c>
      <c r="B19" s="61">
        <v>500</v>
      </c>
      <c r="C19" s="207" t="s">
        <v>181</v>
      </c>
      <c r="D19" s="215" t="s">
        <v>202</v>
      </c>
      <c r="E19" s="199">
        <f t="shared" si="2"/>
        <v>2.2622909134180545E-2</v>
      </c>
      <c r="F19" s="31" t="s">
        <v>199</v>
      </c>
    </row>
    <row r="20" spans="1:6" ht="39" x14ac:dyDescent="0.25">
      <c r="A20" s="175" t="s">
        <v>164</v>
      </c>
      <c r="B20" s="61">
        <v>8012.74</v>
      </c>
      <c r="C20" s="176" t="s">
        <v>192</v>
      </c>
      <c r="D20" s="66">
        <f>B20/C20</f>
        <v>333.86416666666668</v>
      </c>
      <c r="E20" s="199">
        <f t="shared" si="2"/>
        <v>0.36254297787162765</v>
      </c>
    </row>
    <row r="21" spans="1:6" ht="39" x14ac:dyDescent="0.25">
      <c r="A21" s="175" t="s">
        <v>153</v>
      </c>
      <c r="B21" s="61">
        <v>1650</v>
      </c>
      <c r="C21" s="176" t="s">
        <v>193</v>
      </c>
      <c r="D21" s="66">
        <f t="shared" ref="D21:D22" si="3">B21/C21</f>
        <v>275</v>
      </c>
      <c r="E21" s="199">
        <f t="shared" si="2"/>
        <v>7.4655600142795792E-2</v>
      </c>
    </row>
    <row r="22" spans="1:6" ht="26.25" thickBot="1" x14ac:dyDescent="0.3">
      <c r="A22" s="182" t="s">
        <v>154</v>
      </c>
      <c r="B22" s="61">
        <v>300</v>
      </c>
      <c r="C22" s="176" t="s">
        <v>194</v>
      </c>
      <c r="D22" s="66">
        <f t="shared" si="3"/>
        <v>150</v>
      </c>
      <c r="E22" s="199">
        <f t="shared" si="2"/>
        <v>1.3573745480508327E-2</v>
      </c>
    </row>
    <row r="23" spans="1:6" ht="16.5" thickBot="1" x14ac:dyDescent="0.3">
      <c r="A23" s="208" t="s">
        <v>26</v>
      </c>
      <c r="B23" s="210">
        <f>SUM(B17:B22)</f>
        <v>12506.49</v>
      </c>
      <c r="D23" s="172"/>
      <c r="E23" s="199">
        <f t="shared" si="2"/>
        <v>0.56586637371507531</v>
      </c>
    </row>
    <row r="24" spans="1:6" x14ac:dyDescent="0.25">
      <c r="A24" s="213" t="s">
        <v>75</v>
      </c>
    </row>
    <row r="25" spans="1:6" x14ac:dyDescent="0.25">
      <c r="A25" s="181" t="s">
        <v>156</v>
      </c>
      <c r="B25" s="75"/>
      <c r="C25" s="174"/>
      <c r="D25" s="75"/>
    </row>
    <row r="26" spans="1:6" ht="36.75" x14ac:dyDescent="0.25">
      <c r="A26" s="177" t="s">
        <v>155</v>
      </c>
      <c r="B26" s="41">
        <v>1784.67</v>
      </c>
      <c r="C26" s="176" t="s">
        <v>194</v>
      </c>
      <c r="D26" s="66">
        <f>B26/C26</f>
        <v>892.33500000000004</v>
      </c>
      <c r="E26" s="199">
        <f>B26/$B$4</f>
        <v>0.49786172785779448</v>
      </c>
    </row>
    <row r="27" spans="1:6" x14ac:dyDescent="0.25">
      <c r="A27" s="181" t="s">
        <v>157</v>
      </c>
      <c r="B27" s="95"/>
      <c r="C27" s="176"/>
      <c r="D27" s="66"/>
      <c r="E27" s="199"/>
    </row>
    <row r="28" spans="1:6" x14ac:dyDescent="0.25">
      <c r="A28" s="183" t="s">
        <v>158</v>
      </c>
      <c r="B28" s="66">
        <v>300</v>
      </c>
      <c r="C28" s="176">
        <v>2</v>
      </c>
      <c r="D28" s="66">
        <f t="shared" ref="D28:D33" si="4">B28/C28</f>
        <v>150</v>
      </c>
      <c r="E28" s="199">
        <f t="shared" ref="E28:E33" si="5">B28/$B$4</f>
        <v>8.368971202370093E-2</v>
      </c>
    </row>
    <row r="29" spans="1:6" x14ac:dyDescent="0.25">
      <c r="A29" s="183" t="s">
        <v>159</v>
      </c>
      <c r="B29" s="66">
        <v>150</v>
      </c>
      <c r="C29" s="176">
        <v>1</v>
      </c>
      <c r="D29" s="66">
        <f t="shared" si="4"/>
        <v>150</v>
      </c>
      <c r="E29" s="199">
        <f t="shared" si="5"/>
        <v>4.1844856011850465E-2</v>
      </c>
    </row>
    <row r="30" spans="1:6" x14ac:dyDescent="0.25">
      <c r="A30" s="183" t="s">
        <v>160</v>
      </c>
      <c r="B30" s="66">
        <v>300</v>
      </c>
      <c r="C30" s="176">
        <v>2</v>
      </c>
      <c r="D30" s="66">
        <f t="shared" si="4"/>
        <v>150</v>
      </c>
      <c r="E30" s="199">
        <f t="shared" si="5"/>
        <v>8.368971202370093E-2</v>
      </c>
    </row>
    <row r="31" spans="1:6" x14ac:dyDescent="0.25">
      <c r="A31" s="183" t="s">
        <v>161</v>
      </c>
      <c r="B31" s="66">
        <v>750</v>
      </c>
      <c r="C31" s="176">
        <v>5</v>
      </c>
      <c r="D31" s="66">
        <f t="shared" si="4"/>
        <v>150</v>
      </c>
      <c r="E31" s="199">
        <f t="shared" si="5"/>
        <v>0.20922428005925231</v>
      </c>
    </row>
    <row r="32" spans="1:6" x14ac:dyDescent="0.25">
      <c r="A32" s="183" t="s">
        <v>162</v>
      </c>
      <c r="B32" s="66">
        <v>150</v>
      </c>
      <c r="C32" s="176">
        <v>1</v>
      </c>
      <c r="D32" s="66">
        <f t="shared" si="4"/>
        <v>150</v>
      </c>
      <c r="E32" s="199">
        <f t="shared" si="5"/>
        <v>4.1844856011850465E-2</v>
      </c>
    </row>
    <row r="33" spans="1:6" ht="15.75" thickBot="1" x14ac:dyDescent="0.3">
      <c r="A33" s="183" t="s">
        <v>163</v>
      </c>
      <c r="B33" s="66">
        <v>150</v>
      </c>
      <c r="C33" s="176">
        <v>1</v>
      </c>
      <c r="D33" s="66">
        <f t="shared" si="4"/>
        <v>150</v>
      </c>
      <c r="E33" s="199">
        <f t="shared" si="5"/>
        <v>4.1844856011850465E-2</v>
      </c>
    </row>
    <row r="34" spans="1:6" ht="16.5" thickBot="1" x14ac:dyDescent="0.3">
      <c r="A34" s="208" t="s">
        <v>26</v>
      </c>
      <c r="B34" s="210">
        <f>SUM(B26:B33)</f>
        <v>3584.67</v>
      </c>
      <c r="E34" s="184"/>
    </row>
    <row r="36" spans="1:6" ht="19.5" x14ac:dyDescent="0.35">
      <c r="E36" s="96"/>
    </row>
    <row r="39" spans="1:6" x14ac:dyDescent="0.25">
      <c r="E39" s="97"/>
      <c r="F39" s="97"/>
    </row>
  </sheetData>
  <sheetProtection algorithmName="SHA-512" hashValue="ozDF8t1zSGPGElZ6cv1ZkaxqHm/Bl0LXmXLb3mLH0g12akDv2rfdXQYCT5GWhLI4BI03qEJgdXLWqp1//iAZAw==" saltValue="DINbIwWAc8uds0oznGE+7Q==" spinCount="100000" sheet="1" objects="1" scenarios="1"/>
  <pageMargins left="0.7" right="0.7" top="0.75" bottom="0.75" header="0.3" footer="0.3"/>
  <pageSetup paperSize="9" orientation="portrait" r:id="rId1"/>
  <ignoredErrors>
    <ignoredError sqref="C20 C26:C27 C21:C2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topLeftCell="A7" workbookViewId="0">
      <selection activeCell="E27" sqref="E27"/>
    </sheetView>
  </sheetViews>
  <sheetFormatPr defaultRowHeight="15" x14ac:dyDescent="0.25"/>
  <cols>
    <col min="1" max="1" width="57.140625" customWidth="1"/>
    <col min="2" max="2" width="19.28515625" customWidth="1"/>
    <col min="3" max="3" width="6.7109375" customWidth="1"/>
    <col min="4" max="4" width="12.42578125" customWidth="1"/>
    <col min="5" max="5" width="43.85546875" customWidth="1"/>
    <col min="257" max="257" width="57.140625" customWidth="1"/>
    <col min="258" max="258" width="19.28515625" customWidth="1"/>
    <col min="259" max="259" width="6.7109375" customWidth="1"/>
    <col min="260" max="260" width="12.42578125" customWidth="1"/>
    <col min="261" max="261" width="43.85546875" customWidth="1"/>
    <col min="513" max="513" width="57.140625" customWidth="1"/>
    <col min="514" max="514" width="19.28515625" customWidth="1"/>
    <col min="515" max="515" width="6.7109375" customWidth="1"/>
    <col min="516" max="516" width="12.42578125" customWidth="1"/>
    <col min="517" max="517" width="43.85546875" customWidth="1"/>
    <col min="769" max="769" width="57.140625" customWidth="1"/>
    <col min="770" max="770" width="19.28515625" customWidth="1"/>
    <col min="771" max="771" width="6.7109375" customWidth="1"/>
    <col min="772" max="772" width="12.42578125" customWidth="1"/>
    <col min="773" max="773" width="43.85546875" customWidth="1"/>
    <col min="1025" max="1025" width="57.140625" customWidth="1"/>
    <col min="1026" max="1026" width="19.28515625" customWidth="1"/>
    <col min="1027" max="1027" width="6.7109375" customWidth="1"/>
    <col min="1028" max="1028" width="12.42578125" customWidth="1"/>
    <col min="1029" max="1029" width="43.85546875" customWidth="1"/>
    <col min="1281" max="1281" width="57.140625" customWidth="1"/>
    <col min="1282" max="1282" width="19.28515625" customWidth="1"/>
    <col min="1283" max="1283" width="6.7109375" customWidth="1"/>
    <col min="1284" max="1284" width="12.42578125" customWidth="1"/>
    <col min="1285" max="1285" width="43.85546875" customWidth="1"/>
    <col min="1537" max="1537" width="57.140625" customWidth="1"/>
    <col min="1538" max="1538" width="19.28515625" customWidth="1"/>
    <col min="1539" max="1539" width="6.7109375" customWidth="1"/>
    <col min="1540" max="1540" width="12.42578125" customWidth="1"/>
    <col min="1541" max="1541" width="43.85546875" customWidth="1"/>
    <col min="1793" max="1793" width="57.140625" customWidth="1"/>
    <col min="1794" max="1794" width="19.28515625" customWidth="1"/>
    <col min="1795" max="1795" width="6.7109375" customWidth="1"/>
    <col min="1796" max="1796" width="12.42578125" customWidth="1"/>
    <col min="1797" max="1797" width="43.85546875" customWidth="1"/>
    <col min="2049" max="2049" width="57.140625" customWidth="1"/>
    <col min="2050" max="2050" width="19.28515625" customWidth="1"/>
    <col min="2051" max="2051" width="6.7109375" customWidth="1"/>
    <col min="2052" max="2052" width="12.42578125" customWidth="1"/>
    <col min="2053" max="2053" width="43.85546875" customWidth="1"/>
    <col min="2305" max="2305" width="57.140625" customWidth="1"/>
    <col min="2306" max="2306" width="19.28515625" customWidth="1"/>
    <col min="2307" max="2307" width="6.7109375" customWidth="1"/>
    <col min="2308" max="2308" width="12.42578125" customWidth="1"/>
    <col min="2309" max="2309" width="43.85546875" customWidth="1"/>
    <col min="2561" max="2561" width="57.140625" customWidth="1"/>
    <col min="2562" max="2562" width="19.28515625" customWidth="1"/>
    <col min="2563" max="2563" width="6.7109375" customWidth="1"/>
    <col min="2564" max="2564" width="12.42578125" customWidth="1"/>
    <col min="2565" max="2565" width="43.85546875" customWidth="1"/>
    <col min="2817" max="2817" width="57.140625" customWidth="1"/>
    <col min="2818" max="2818" width="19.28515625" customWidth="1"/>
    <col min="2819" max="2819" width="6.7109375" customWidth="1"/>
    <col min="2820" max="2820" width="12.42578125" customWidth="1"/>
    <col min="2821" max="2821" width="43.85546875" customWidth="1"/>
    <col min="3073" max="3073" width="57.140625" customWidth="1"/>
    <col min="3074" max="3074" width="19.28515625" customWidth="1"/>
    <col min="3075" max="3075" width="6.7109375" customWidth="1"/>
    <col min="3076" max="3076" width="12.42578125" customWidth="1"/>
    <col min="3077" max="3077" width="43.85546875" customWidth="1"/>
    <col min="3329" max="3329" width="57.140625" customWidth="1"/>
    <col min="3330" max="3330" width="19.28515625" customWidth="1"/>
    <col min="3331" max="3331" width="6.7109375" customWidth="1"/>
    <col min="3332" max="3332" width="12.42578125" customWidth="1"/>
    <col min="3333" max="3333" width="43.85546875" customWidth="1"/>
    <col min="3585" max="3585" width="57.140625" customWidth="1"/>
    <col min="3586" max="3586" width="19.28515625" customWidth="1"/>
    <col min="3587" max="3587" width="6.7109375" customWidth="1"/>
    <col min="3588" max="3588" width="12.42578125" customWidth="1"/>
    <col min="3589" max="3589" width="43.85546875" customWidth="1"/>
    <col min="3841" max="3841" width="57.140625" customWidth="1"/>
    <col min="3842" max="3842" width="19.28515625" customWidth="1"/>
    <col min="3843" max="3843" width="6.7109375" customWidth="1"/>
    <col min="3844" max="3844" width="12.42578125" customWidth="1"/>
    <col min="3845" max="3845" width="43.85546875" customWidth="1"/>
    <col min="4097" max="4097" width="57.140625" customWidth="1"/>
    <col min="4098" max="4098" width="19.28515625" customWidth="1"/>
    <col min="4099" max="4099" width="6.7109375" customWidth="1"/>
    <col min="4100" max="4100" width="12.42578125" customWidth="1"/>
    <col min="4101" max="4101" width="43.85546875" customWidth="1"/>
    <col min="4353" max="4353" width="57.140625" customWidth="1"/>
    <col min="4354" max="4354" width="19.28515625" customWidth="1"/>
    <col min="4355" max="4355" width="6.7109375" customWidth="1"/>
    <col min="4356" max="4356" width="12.42578125" customWidth="1"/>
    <col min="4357" max="4357" width="43.85546875" customWidth="1"/>
    <col min="4609" max="4609" width="57.140625" customWidth="1"/>
    <col min="4610" max="4610" width="19.28515625" customWidth="1"/>
    <col min="4611" max="4611" width="6.7109375" customWidth="1"/>
    <col min="4612" max="4612" width="12.42578125" customWidth="1"/>
    <col min="4613" max="4613" width="43.85546875" customWidth="1"/>
    <col min="4865" max="4865" width="57.140625" customWidth="1"/>
    <col min="4866" max="4866" width="19.28515625" customWidth="1"/>
    <col min="4867" max="4867" width="6.7109375" customWidth="1"/>
    <col min="4868" max="4868" width="12.42578125" customWidth="1"/>
    <col min="4869" max="4869" width="43.85546875" customWidth="1"/>
    <col min="5121" max="5121" width="57.140625" customWidth="1"/>
    <col min="5122" max="5122" width="19.28515625" customWidth="1"/>
    <col min="5123" max="5123" width="6.7109375" customWidth="1"/>
    <col min="5124" max="5124" width="12.42578125" customWidth="1"/>
    <col min="5125" max="5125" width="43.85546875" customWidth="1"/>
    <col min="5377" max="5377" width="57.140625" customWidth="1"/>
    <col min="5378" max="5378" width="19.28515625" customWidth="1"/>
    <col min="5379" max="5379" width="6.7109375" customWidth="1"/>
    <col min="5380" max="5380" width="12.42578125" customWidth="1"/>
    <col min="5381" max="5381" width="43.85546875" customWidth="1"/>
    <col min="5633" max="5633" width="57.140625" customWidth="1"/>
    <col min="5634" max="5634" width="19.28515625" customWidth="1"/>
    <col min="5635" max="5635" width="6.7109375" customWidth="1"/>
    <col min="5636" max="5636" width="12.42578125" customWidth="1"/>
    <col min="5637" max="5637" width="43.85546875" customWidth="1"/>
    <col min="5889" max="5889" width="57.140625" customWidth="1"/>
    <col min="5890" max="5890" width="19.28515625" customWidth="1"/>
    <col min="5891" max="5891" width="6.7109375" customWidth="1"/>
    <col min="5892" max="5892" width="12.42578125" customWidth="1"/>
    <col min="5893" max="5893" width="43.85546875" customWidth="1"/>
    <col min="6145" max="6145" width="57.140625" customWidth="1"/>
    <col min="6146" max="6146" width="19.28515625" customWidth="1"/>
    <col min="6147" max="6147" width="6.7109375" customWidth="1"/>
    <col min="6148" max="6148" width="12.42578125" customWidth="1"/>
    <col min="6149" max="6149" width="43.85546875" customWidth="1"/>
    <col min="6401" max="6401" width="57.140625" customWidth="1"/>
    <col min="6402" max="6402" width="19.28515625" customWidth="1"/>
    <col min="6403" max="6403" width="6.7109375" customWidth="1"/>
    <col min="6404" max="6404" width="12.42578125" customWidth="1"/>
    <col min="6405" max="6405" width="43.85546875" customWidth="1"/>
    <col min="6657" max="6657" width="57.140625" customWidth="1"/>
    <col min="6658" max="6658" width="19.28515625" customWidth="1"/>
    <col min="6659" max="6659" width="6.7109375" customWidth="1"/>
    <col min="6660" max="6660" width="12.42578125" customWidth="1"/>
    <col min="6661" max="6661" width="43.85546875" customWidth="1"/>
    <col min="6913" max="6913" width="57.140625" customWidth="1"/>
    <col min="6914" max="6914" width="19.28515625" customWidth="1"/>
    <col min="6915" max="6915" width="6.7109375" customWidth="1"/>
    <col min="6916" max="6916" width="12.42578125" customWidth="1"/>
    <col min="6917" max="6917" width="43.85546875" customWidth="1"/>
    <col min="7169" max="7169" width="57.140625" customWidth="1"/>
    <col min="7170" max="7170" width="19.28515625" customWidth="1"/>
    <col min="7171" max="7171" width="6.7109375" customWidth="1"/>
    <col min="7172" max="7172" width="12.42578125" customWidth="1"/>
    <col min="7173" max="7173" width="43.85546875" customWidth="1"/>
    <col min="7425" max="7425" width="57.140625" customWidth="1"/>
    <col min="7426" max="7426" width="19.28515625" customWidth="1"/>
    <col min="7427" max="7427" width="6.7109375" customWidth="1"/>
    <col min="7428" max="7428" width="12.42578125" customWidth="1"/>
    <col min="7429" max="7429" width="43.85546875" customWidth="1"/>
    <col min="7681" max="7681" width="57.140625" customWidth="1"/>
    <col min="7682" max="7682" width="19.28515625" customWidth="1"/>
    <col min="7683" max="7683" width="6.7109375" customWidth="1"/>
    <col min="7684" max="7684" width="12.42578125" customWidth="1"/>
    <col min="7685" max="7685" width="43.85546875" customWidth="1"/>
    <col min="7937" max="7937" width="57.140625" customWidth="1"/>
    <col min="7938" max="7938" width="19.28515625" customWidth="1"/>
    <col min="7939" max="7939" width="6.7109375" customWidth="1"/>
    <col min="7940" max="7940" width="12.42578125" customWidth="1"/>
    <col min="7941" max="7941" width="43.85546875" customWidth="1"/>
    <col min="8193" max="8193" width="57.140625" customWidth="1"/>
    <col min="8194" max="8194" width="19.28515625" customWidth="1"/>
    <col min="8195" max="8195" width="6.7109375" customWidth="1"/>
    <col min="8196" max="8196" width="12.42578125" customWidth="1"/>
    <col min="8197" max="8197" width="43.85546875" customWidth="1"/>
    <col min="8449" max="8449" width="57.140625" customWidth="1"/>
    <col min="8450" max="8450" width="19.28515625" customWidth="1"/>
    <col min="8451" max="8451" width="6.7109375" customWidth="1"/>
    <col min="8452" max="8452" width="12.42578125" customWidth="1"/>
    <col min="8453" max="8453" width="43.85546875" customWidth="1"/>
    <col min="8705" max="8705" width="57.140625" customWidth="1"/>
    <col min="8706" max="8706" width="19.28515625" customWidth="1"/>
    <col min="8707" max="8707" width="6.7109375" customWidth="1"/>
    <col min="8708" max="8708" width="12.42578125" customWidth="1"/>
    <col min="8709" max="8709" width="43.85546875" customWidth="1"/>
    <col min="8961" max="8961" width="57.140625" customWidth="1"/>
    <col min="8962" max="8962" width="19.28515625" customWidth="1"/>
    <col min="8963" max="8963" width="6.7109375" customWidth="1"/>
    <col min="8964" max="8964" width="12.42578125" customWidth="1"/>
    <col min="8965" max="8965" width="43.85546875" customWidth="1"/>
    <col min="9217" max="9217" width="57.140625" customWidth="1"/>
    <col min="9218" max="9218" width="19.28515625" customWidth="1"/>
    <col min="9219" max="9219" width="6.7109375" customWidth="1"/>
    <col min="9220" max="9220" width="12.42578125" customWidth="1"/>
    <col min="9221" max="9221" width="43.85546875" customWidth="1"/>
    <col min="9473" max="9473" width="57.140625" customWidth="1"/>
    <col min="9474" max="9474" width="19.28515625" customWidth="1"/>
    <col min="9475" max="9475" width="6.7109375" customWidth="1"/>
    <col min="9476" max="9476" width="12.42578125" customWidth="1"/>
    <col min="9477" max="9477" width="43.85546875" customWidth="1"/>
    <col min="9729" max="9729" width="57.140625" customWidth="1"/>
    <col min="9730" max="9730" width="19.28515625" customWidth="1"/>
    <col min="9731" max="9731" width="6.7109375" customWidth="1"/>
    <col min="9732" max="9732" width="12.42578125" customWidth="1"/>
    <col min="9733" max="9733" width="43.85546875" customWidth="1"/>
    <col min="9985" max="9985" width="57.140625" customWidth="1"/>
    <col min="9986" max="9986" width="19.28515625" customWidth="1"/>
    <col min="9987" max="9987" width="6.7109375" customWidth="1"/>
    <col min="9988" max="9988" width="12.42578125" customWidth="1"/>
    <col min="9989" max="9989" width="43.85546875" customWidth="1"/>
    <col min="10241" max="10241" width="57.140625" customWidth="1"/>
    <col min="10242" max="10242" width="19.28515625" customWidth="1"/>
    <col min="10243" max="10243" width="6.7109375" customWidth="1"/>
    <col min="10244" max="10244" width="12.42578125" customWidth="1"/>
    <col min="10245" max="10245" width="43.85546875" customWidth="1"/>
    <col min="10497" max="10497" width="57.140625" customWidth="1"/>
    <col min="10498" max="10498" width="19.28515625" customWidth="1"/>
    <col min="10499" max="10499" width="6.7109375" customWidth="1"/>
    <col min="10500" max="10500" width="12.42578125" customWidth="1"/>
    <col min="10501" max="10501" width="43.85546875" customWidth="1"/>
    <col min="10753" max="10753" width="57.140625" customWidth="1"/>
    <col min="10754" max="10754" width="19.28515625" customWidth="1"/>
    <col min="10755" max="10755" width="6.7109375" customWidth="1"/>
    <col min="10756" max="10756" width="12.42578125" customWidth="1"/>
    <col min="10757" max="10757" width="43.85546875" customWidth="1"/>
    <col min="11009" max="11009" width="57.140625" customWidth="1"/>
    <col min="11010" max="11010" width="19.28515625" customWidth="1"/>
    <col min="11011" max="11011" width="6.7109375" customWidth="1"/>
    <col min="11012" max="11012" width="12.42578125" customWidth="1"/>
    <col min="11013" max="11013" width="43.85546875" customWidth="1"/>
    <col min="11265" max="11265" width="57.140625" customWidth="1"/>
    <col min="11266" max="11266" width="19.28515625" customWidth="1"/>
    <col min="11267" max="11267" width="6.7109375" customWidth="1"/>
    <col min="11268" max="11268" width="12.42578125" customWidth="1"/>
    <col min="11269" max="11269" width="43.85546875" customWidth="1"/>
    <col min="11521" max="11521" width="57.140625" customWidth="1"/>
    <col min="11522" max="11522" width="19.28515625" customWidth="1"/>
    <col min="11523" max="11523" width="6.7109375" customWidth="1"/>
    <col min="11524" max="11524" width="12.42578125" customWidth="1"/>
    <col min="11525" max="11525" width="43.85546875" customWidth="1"/>
    <col min="11777" max="11777" width="57.140625" customWidth="1"/>
    <col min="11778" max="11778" width="19.28515625" customWidth="1"/>
    <col min="11779" max="11779" width="6.7109375" customWidth="1"/>
    <col min="11780" max="11780" width="12.42578125" customWidth="1"/>
    <col min="11781" max="11781" width="43.85546875" customWidth="1"/>
    <col min="12033" max="12033" width="57.140625" customWidth="1"/>
    <col min="12034" max="12034" width="19.28515625" customWidth="1"/>
    <col min="12035" max="12035" width="6.7109375" customWidth="1"/>
    <col min="12036" max="12036" width="12.42578125" customWidth="1"/>
    <col min="12037" max="12037" width="43.85546875" customWidth="1"/>
    <col min="12289" max="12289" width="57.140625" customWidth="1"/>
    <col min="12290" max="12290" width="19.28515625" customWidth="1"/>
    <col min="12291" max="12291" width="6.7109375" customWidth="1"/>
    <col min="12292" max="12292" width="12.42578125" customWidth="1"/>
    <col min="12293" max="12293" width="43.85546875" customWidth="1"/>
    <col min="12545" max="12545" width="57.140625" customWidth="1"/>
    <col min="12546" max="12546" width="19.28515625" customWidth="1"/>
    <col min="12547" max="12547" width="6.7109375" customWidth="1"/>
    <col min="12548" max="12548" width="12.42578125" customWidth="1"/>
    <col min="12549" max="12549" width="43.85546875" customWidth="1"/>
    <col min="12801" max="12801" width="57.140625" customWidth="1"/>
    <col min="12802" max="12802" width="19.28515625" customWidth="1"/>
    <col min="12803" max="12803" width="6.7109375" customWidth="1"/>
    <col min="12804" max="12804" width="12.42578125" customWidth="1"/>
    <col min="12805" max="12805" width="43.85546875" customWidth="1"/>
    <col min="13057" max="13057" width="57.140625" customWidth="1"/>
    <col min="13058" max="13058" width="19.28515625" customWidth="1"/>
    <col min="13059" max="13059" width="6.7109375" customWidth="1"/>
    <col min="13060" max="13060" width="12.42578125" customWidth="1"/>
    <col min="13061" max="13061" width="43.85546875" customWidth="1"/>
    <col min="13313" max="13313" width="57.140625" customWidth="1"/>
    <col min="13314" max="13314" width="19.28515625" customWidth="1"/>
    <col min="13315" max="13315" width="6.7109375" customWidth="1"/>
    <col min="13316" max="13316" width="12.42578125" customWidth="1"/>
    <col min="13317" max="13317" width="43.85546875" customWidth="1"/>
    <col min="13569" max="13569" width="57.140625" customWidth="1"/>
    <col min="13570" max="13570" width="19.28515625" customWidth="1"/>
    <col min="13571" max="13571" width="6.7109375" customWidth="1"/>
    <col min="13572" max="13572" width="12.42578125" customWidth="1"/>
    <col min="13573" max="13573" width="43.85546875" customWidth="1"/>
    <col min="13825" max="13825" width="57.140625" customWidth="1"/>
    <col min="13826" max="13826" width="19.28515625" customWidth="1"/>
    <col min="13827" max="13827" width="6.7109375" customWidth="1"/>
    <col min="13828" max="13828" width="12.42578125" customWidth="1"/>
    <col min="13829" max="13829" width="43.85546875" customWidth="1"/>
    <col min="14081" max="14081" width="57.140625" customWidth="1"/>
    <col min="14082" max="14082" width="19.28515625" customWidth="1"/>
    <col min="14083" max="14083" width="6.7109375" customWidth="1"/>
    <col min="14084" max="14084" width="12.42578125" customWidth="1"/>
    <col min="14085" max="14085" width="43.85546875" customWidth="1"/>
    <col min="14337" max="14337" width="57.140625" customWidth="1"/>
    <col min="14338" max="14338" width="19.28515625" customWidth="1"/>
    <col min="14339" max="14339" width="6.7109375" customWidth="1"/>
    <col min="14340" max="14340" width="12.42578125" customWidth="1"/>
    <col min="14341" max="14341" width="43.85546875" customWidth="1"/>
    <col min="14593" max="14593" width="57.140625" customWidth="1"/>
    <col min="14594" max="14594" width="19.28515625" customWidth="1"/>
    <col min="14595" max="14595" width="6.7109375" customWidth="1"/>
    <col min="14596" max="14596" width="12.42578125" customWidth="1"/>
    <col min="14597" max="14597" width="43.85546875" customWidth="1"/>
    <col min="14849" max="14849" width="57.140625" customWidth="1"/>
    <col min="14850" max="14850" width="19.28515625" customWidth="1"/>
    <col min="14851" max="14851" width="6.7109375" customWidth="1"/>
    <col min="14852" max="14852" width="12.42578125" customWidth="1"/>
    <col min="14853" max="14853" width="43.85546875" customWidth="1"/>
    <col min="15105" max="15105" width="57.140625" customWidth="1"/>
    <col min="15106" max="15106" width="19.28515625" customWidth="1"/>
    <col min="15107" max="15107" width="6.7109375" customWidth="1"/>
    <col min="15108" max="15108" width="12.42578125" customWidth="1"/>
    <col min="15109" max="15109" width="43.85546875" customWidth="1"/>
    <col min="15361" max="15361" width="57.140625" customWidth="1"/>
    <col min="15362" max="15362" width="19.28515625" customWidth="1"/>
    <col min="15363" max="15363" width="6.7109375" customWidth="1"/>
    <col min="15364" max="15364" width="12.42578125" customWidth="1"/>
    <col min="15365" max="15365" width="43.85546875" customWidth="1"/>
    <col min="15617" max="15617" width="57.140625" customWidth="1"/>
    <col min="15618" max="15618" width="19.28515625" customWidth="1"/>
    <col min="15619" max="15619" width="6.7109375" customWidth="1"/>
    <col min="15620" max="15620" width="12.42578125" customWidth="1"/>
    <col min="15621" max="15621" width="43.85546875" customWidth="1"/>
    <col min="15873" max="15873" width="57.140625" customWidth="1"/>
    <col min="15874" max="15874" width="19.28515625" customWidth="1"/>
    <col min="15875" max="15875" width="6.7109375" customWidth="1"/>
    <col min="15876" max="15876" width="12.42578125" customWidth="1"/>
    <col min="15877" max="15877" width="43.85546875" customWidth="1"/>
    <col min="16129" max="16129" width="57.140625" customWidth="1"/>
    <col min="16130" max="16130" width="19.28515625" customWidth="1"/>
    <col min="16131" max="16131" width="6.7109375" customWidth="1"/>
    <col min="16132" max="16132" width="12.42578125" customWidth="1"/>
    <col min="16133" max="16133" width="43.85546875" customWidth="1"/>
  </cols>
  <sheetData>
    <row r="1" spans="1:5" ht="18" x14ac:dyDescent="0.25">
      <c r="A1" s="98"/>
      <c r="B1" s="99" t="s">
        <v>77</v>
      </c>
      <c r="C1" s="100"/>
      <c r="D1" s="101"/>
    </row>
    <row r="2" spans="1:5" ht="16.5" thickBot="1" x14ac:dyDescent="0.3">
      <c r="A2" s="102" t="s">
        <v>78</v>
      </c>
      <c r="B2" s="36"/>
      <c r="C2" s="103"/>
      <c r="D2" s="36"/>
    </row>
    <row r="3" spans="1:5" ht="15.75" thickBot="1" x14ac:dyDescent="0.3">
      <c r="A3" s="104" t="s">
        <v>79</v>
      </c>
      <c r="B3" s="105">
        <v>2764.2</v>
      </c>
      <c r="C3" s="106"/>
      <c r="D3" s="107"/>
    </row>
    <row r="4" spans="1:5" ht="15.75" thickBot="1" x14ac:dyDescent="0.3">
      <c r="A4" s="35"/>
      <c r="B4" s="108"/>
      <c r="C4" s="106"/>
      <c r="D4" s="107"/>
    </row>
    <row r="5" spans="1:5" ht="51.75" thickBot="1" x14ac:dyDescent="0.3">
      <c r="A5" s="109" t="s">
        <v>80</v>
      </c>
      <c r="B5" s="110" t="s">
        <v>81</v>
      </c>
      <c r="C5" s="111" t="s">
        <v>82</v>
      </c>
      <c r="D5" s="112" t="s">
        <v>26</v>
      </c>
    </row>
    <row r="6" spans="1:5" ht="24" x14ac:dyDescent="0.25">
      <c r="A6" s="113" t="s">
        <v>83</v>
      </c>
      <c r="B6" s="114">
        <v>1342</v>
      </c>
      <c r="C6" s="115"/>
      <c r="D6" s="116">
        <f>(B6*C6)</f>
        <v>0</v>
      </c>
      <c r="E6" s="117" t="s">
        <v>84</v>
      </c>
    </row>
    <row r="7" spans="1:5" ht="36" x14ac:dyDescent="0.25">
      <c r="A7" s="118" t="s">
        <v>85</v>
      </c>
      <c r="B7" s="119">
        <v>902</v>
      </c>
      <c r="C7" s="120"/>
      <c r="D7" s="121">
        <f>(B7*C7)</f>
        <v>0</v>
      </c>
      <c r="E7" s="122" t="s">
        <v>86</v>
      </c>
    </row>
    <row r="8" spans="1:5" ht="67.5" x14ac:dyDescent="0.25">
      <c r="A8" s="123" t="s">
        <v>87</v>
      </c>
      <c r="B8" s="119">
        <v>825</v>
      </c>
      <c r="C8" s="120">
        <v>1</v>
      </c>
      <c r="D8" s="121">
        <f>(B8*C8)</f>
        <v>825</v>
      </c>
      <c r="E8" s="122" t="s">
        <v>88</v>
      </c>
    </row>
    <row r="9" spans="1:5" ht="25.5" x14ac:dyDescent="0.25">
      <c r="A9" s="124" t="s">
        <v>89</v>
      </c>
      <c r="B9" s="119">
        <v>715</v>
      </c>
      <c r="C9" s="125"/>
      <c r="D9" s="121">
        <f>(B9*C9)</f>
        <v>0</v>
      </c>
      <c r="E9" s="126"/>
    </row>
    <row r="10" spans="1:5" ht="24.75" thickBot="1" x14ac:dyDescent="0.3">
      <c r="A10" s="127" t="s">
        <v>90</v>
      </c>
      <c r="B10" s="128">
        <v>34.5</v>
      </c>
      <c r="C10" s="129">
        <v>170</v>
      </c>
      <c r="D10" s="130">
        <f>(B10*C10)</f>
        <v>5865</v>
      </c>
      <c r="E10" s="131" t="s">
        <v>91</v>
      </c>
    </row>
    <row r="11" spans="1:5" ht="16.5" thickBot="1" x14ac:dyDescent="0.3">
      <c r="A11" s="132" t="s">
        <v>92</v>
      </c>
      <c r="B11" s="133"/>
      <c r="C11" s="134" t="s">
        <v>26</v>
      </c>
      <c r="D11" s="135">
        <f>SUM(D6:D10)</f>
        <v>6690</v>
      </c>
      <c r="E11" s="136" t="s">
        <v>93</v>
      </c>
    </row>
    <row r="12" spans="1:5" ht="15.75" thickBot="1" x14ac:dyDescent="0.3"/>
    <row r="13" spans="1:5" ht="18" x14ac:dyDescent="0.25">
      <c r="A13" s="137" t="s">
        <v>94</v>
      </c>
      <c r="B13" s="138"/>
      <c r="C13" s="138"/>
      <c r="D13" s="139"/>
    </row>
    <row r="14" spans="1:5" ht="15.75" thickBot="1" x14ac:dyDescent="0.3">
      <c r="A14" s="35"/>
      <c r="B14" s="36"/>
      <c r="C14" s="36"/>
      <c r="D14" s="37"/>
    </row>
    <row r="15" spans="1:5" x14ac:dyDescent="0.25">
      <c r="A15" s="98"/>
      <c r="B15" s="140" t="s">
        <v>95</v>
      </c>
      <c r="C15" s="140" t="s">
        <v>96</v>
      </c>
      <c r="D15" s="141" t="s">
        <v>97</v>
      </c>
    </row>
    <row r="16" spans="1:5" ht="16.5" thickBot="1" x14ac:dyDescent="0.3">
      <c r="A16" s="142" t="s">
        <v>98</v>
      </c>
      <c r="B16" s="143">
        <v>87.5</v>
      </c>
      <c r="C16" s="144">
        <v>12</v>
      </c>
      <c r="D16" s="145">
        <f>B16*C16</f>
        <v>1050</v>
      </c>
    </row>
    <row r="17" spans="1:4" ht="15.75" thickBot="1" x14ac:dyDescent="0.3">
      <c r="A17" s="35"/>
      <c r="B17" s="36"/>
      <c r="C17" s="36"/>
      <c r="D17" s="37"/>
    </row>
    <row r="18" spans="1:4" ht="15.75" x14ac:dyDescent="0.25">
      <c r="A18" s="146" t="s">
        <v>99</v>
      </c>
      <c r="B18" s="138"/>
      <c r="C18" s="139"/>
      <c r="D18" s="37"/>
    </row>
    <row r="19" spans="1:4" x14ac:dyDescent="0.25">
      <c r="A19" s="35"/>
      <c r="B19" s="36"/>
      <c r="C19" s="37"/>
      <c r="D19" s="37"/>
    </row>
    <row r="20" spans="1:4" ht="15.75" x14ac:dyDescent="0.25">
      <c r="A20" s="147" t="s">
        <v>100</v>
      </c>
      <c r="B20" s="148">
        <f>B3</f>
        <v>2764.2</v>
      </c>
      <c r="C20" s="149" t="s">
        <v>101</v>
      </c>
      <c r="D20" s="37"/>
    </row>
    <row r="21" spans="1:4" ht="15.75" x14ac:dyDescent="0.25">
      <c r="A21" s="147" t="s">
        <v>102</v>
      </c>
      <c r="B21" s="150">
        <f>D11</f>
        <v>6690</v>
      </c>
      <c r="C21" s="149" t="s">
        <v>103</v>
      </c>
      <c r="D21" s="37"/>
    </row>
    <row r="22" spans="1:4" ht="15.75" x14ac:dyDescent="0.25">
      <c r="A22" s="147" t="s">
        <v>104</v>
      </c>
      <c r="B22" s="148">
        <f>SUM(B20:B21)</f>
        <v>9454.2000000000007</v>
      </c>
      <c r="C22" s="149" t="s">
        <v>105</v>
      </c>
      <c r="D22" s="37"/>
    </row>
    <row r="23" spans="1:4" ht="15.75" x14ac:dyDescent="0.25">
      <c r="A23" s="147" t="s">
        <v>106</v>
      </c>
      <c r="B23" s="150">
        <f>D16</f>
        <v>1050</v>
      </c>
      <c r="C23" s="149" t="s">
        <v>103</v>
      </c>
      <c r="D23" s="37"/>
    </row>
    <row r="24" spans="1:4" ht="15.75" x14ac:dyDescent="0.25">
      <c r="A24" s="151" t="s">
        <v>107</v>
      </c>
      <c r="B24" s="148">
        <f>B22-B23</f>
        <v>8404.2000000000007</v>
      </c>
      <c r="C24" s="149" t="s">
        <v>108</v>
      </c>
      <c r="D24" s="37"/>
    </row>
    <row r="25" spans="1:4" ht="15.75" x14ac:dyDescent="0.25">
      <c r="A25" s="151" t="s">
        <v>109</v>
      </c>
      <c r="B25" s="152">
        <v>365</v>
      </c>
      <c r="C25" s="149" t="s">
        <v>103</v>
      </c>
      <c r="D25" s="37"/>
    </row>
    <row r="26" spans="1:4" ht="15.75" x14ac:dyDescent="0.25">
      <c r="A26" s="151" t="s">
        <v>110</v>
      </c>
      <c r="B26" s="148">
        <f>B24/B25</f>
        <v>23.025205479452058</v>
      </c>
      <c r="C26" s="149" t="s">
        <v>111</v>
      </c>
      <c r="D26" s="37"/>
    </row>
    <row r="27" spans="1:4" ht="15.75" x14ac:dyDescent="0.25">
      <c r="A27" s="151" t="s">
        <v>112</v>
      </c>
      <c r="B27" s="153">
        <v>15</v>
      </c>
      <c r="C27" s="149" t="s">
        <v>103</v>
      </c>
      <c r="D27" s="37"/>
    </row>
    <row r="28" spans="1:4" ht="16.5" thickBot="1" x14ac:dyDescent="0.3">
      <c r="A28" s="154" t="s">
        <v>113</v>
      </c>
      <c r="B28" s="155">
        <f>B26*B27</f>
        <v>345.37808219178089</v>
      </c>
      <c r="C28" s="156"/>
      <c r="D28" s="55"/>
    </row>
    <row r="31" spans="1:4" ht="21" thickBot="1" x14ac:dyDescent="0.35">
      <c r="A31" s="157" t="s">
        <v>114</v>
      </c>
      <c r="B31" s="158">
        <f>D11+B28</f>
        <v>7035.3780821917808</v>
      </c>
    </row>
  </sheetData>
  <protectedRanges>
    <protectedRange sqref="C6:C10" name="Intervallo1"/>
  </protectedRange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F20" sqref="F20"/>
    </sheetView>
  </sheetViews>
  <sheetFormatPr defaultRowHeight="15" x14ac:dyDescent="0.25"/>
  <cols>
    <col min="1" max="1" width="9.140625" customWidth="1"/>
    <col min="2" max="2" width="15.7109375" customWidth="1"/>
    <col min="3" max="3" width="11.5703125" bestFit="1" customWidth="1"/>
    <col min="4" max="4" width="10.5703125" bestFit="1" customWidth="1"/>
    <col min="5" max="11" width="11.5703125" bestFit="1" customWidth="1"/>
    <col min="14" max="14" width="11" bestFit="1" customWidth="1"/>
  </cols>
  <sheetData>
    <row r="1" spans="1:14" x14ac:dyDescent="0.25">
      <c r="A1" s="244" t="s">
        <v>51</v>
      </c>
      <c r="B1" s="244"/>
      <c r="C1" s="76">
        <f>'MOF DISPONIBILE'!J41</f>
        <v>4977.7700000000004</v>
      </c>
    </row>
    <row r="3" spans="1:14" x14ac:dyDescent="0.25">
      <c r="A3" s="243" t="s">
        <v>52</v>
      </c>
      <c r="B3" s="243"/>
      <c r="C3" s="77">
        <v>19.350000000000001</v>
      </c>
    </row>
    <row r="4" spans="1:14" x14ac:dyDescent="0.25">
      <c r="A4" s="243" t="s">
        <v>53</v>
      </c>
      <c r="B4" s="243"/>
      <c r="C4" s="77">
        <v>20.02</v>
      </c>
    </row>
    <row r="5" spans="1:14" x14ac:dyDescent="0.25">
      <c r="A5" s="243" t="s">
        <v>54</v>
      </c>
      <c r="B5" s="243"/>
      <c r="C5" s="77">
        <v>29.08</v>
      </c>
    </row>
    <row r="8" spans="1:14" x14ac:dyDescent="0.25">
      <c r="A8" s="243" t="s">
        <v>55</v>
      </c>
      <c r="B8" s="243"/>
      <c r="C8" s="78" t="s">
        <v>56</v>
      </c>
      <c r="D8" s="78" t="s">
        <v>57</v>
      </c>
      <c r="E8" s="78" t="s">
        <v>58</v>
      </c>
      <c r="F8" s="78" t="s">
        <v>59</v>
      </c>
      <c r="G8" s="78" t="s">
        <v>60</v>
      </c>
      <c r="H8" s="78" t="s">
        <v>61</v>
      </c>
      <c r="I8" s="78" t="s">
        <v>62</v>
      </c>
      <c r="J8" s="78" t="s">
        <v>63</v>
      </c>
      <c r="K8" s="78" t="s">
        <v>64</v>
      </c>
    </row>
    <row r="9" spans="1:14" x14ac:dyDescent="0.25">
      <c r="A9" s="243" t="s">
        <v>65</v>
      </c>
      <c r="B9" s="243"/>
      <c r="C9">
        <v>58</v>
      </c>
      <c r="D9">
        <v>34</v>
      </c>
      <c r="E9">
        <v>55</v>
      </c>
      <c r="F9">
        <v>115</v>
      </c>
      <c r="G9">
        <v>131</v>
      </c>
      <c r="H9">
        <v>75</v>
      </c>
      <c r="I9">
        <v>99</v>
      </c>
      <c r="J9">
        <v>361</v>
      </c>
      <c r="K9">
        <v>152</v>
      </c>
      <c r="M9" t="s">
        <v>48</v>
      </c>
      <c r="N9">
        <f>SUM(C9:K9)</f>
        <v>1080</v>
      </c>
    </row>
    <row r="11" spans="1:14" ht="36" customHeight="1" x14ac:dyDescent="0.25">
      <c r="A11" s="234" t="s">
        <v>66</v>
      </c>
      <c r="B11" s="234"/>
      <c r="C11" s="79">
        <f>$C1*C9/$N9</f>
        <v>267.32468518518522</v>
      </c>
      <c r="D11" s="79">
        <f t="shared" ref="D11:K11" si="0">$C1*D9/$N9</f>
        <v>156.7075740740741</v>
      </c>
      <c r="E11" s="79">
        <f t="shared" si="0"/>
        <v>253.49754629629632</v>
      </c>
      <c r="F11" s="79">
        <f t="shared" si="0"/>
        <v>530.04032407407408</v>
      </c>
      <c r="G11" s="79">
        <f t="shared" si="0"/>
        <v>603.78506481481497</v>
      </c>
      <c r="H11" s="79">
        <f t="shared" si="0"/>
        <v>345.6784722222223</v>
      </c>
      <c r="I11" s="79">
        <f t="shared" si="0"/>
        <v>456.29558333333335</v>
      </c>
      <c r="J11" s="79">
        <f t="shared" si="0"/>
        <v>1663.8657129629632</v>
      </c>
      <c r="K11" s="79">
        <f t="shared" si="0"/>
        <v>700.57503703703708</v>
      </c>
      <c r="M11" t="s">
        <v>67</v>
      </c>
      <c r="N11" s="79">
        <f>SUM(C11:K11)</f>
        <v>4977.7700000000004</v>
      </c>
    </row>
    <row r="12" spans="1:14" x14ac:dyDescent="0.25">
      <c r="C12" s="235" t="s">
        <v>68</v>
      </c>
      <c r="D12" s="236"/>
      <c r="E12" s="237"/>
      <c r="F12" s="235" t="s">
        <v>69</v>
      </c>
      <c r="G12" s="236"/>
      <c r="H12" s="236"/>
      <c r="I12" s="237"/>
      <c r="J12" s="235" t="s">
        <v>70</v>
      </c>
      <c r="K12" s="237"/>
    </row>
    <row r="13" spans="1:14" ht="33" customHeight="1" x14ac:dyDescent="0.25">
      <c r="A13" s="238" t="s">
        <v>71</v>
      </c>
      <c r="B13" s="238"/>
      <c r="C13" s="80">
        <f>C11/$C3</f>
        <v>13.815229208536703</v>
      </c>
      <c r="D13" s="80">
        <f t="shared" ref="D13:E13" si="1">D11/$C3</f>
        <v>8.0985826394870326</v>
      </c>
      <c r="E13" s="80">
        <f t="shared" si="1"/>
        <v>13.100648387405494</v>
      </c>
      <c r="F13" s="80">
        <f>F11/$C4</f>
        <v>26.475540663040665</v>
      </c>
      <c r="G13" s="80">
        <f t="shared" ref="G13:I13" si="2">G11/$C4</f>
        <v>30.159094146594157</v>
      </c>
      <c r="H13" s="80">
        <f t="shared" si="2"/>
        <v>17.266656954156957</v>
      </c>
      <c r="I13" s="80">
        <f t="shared" si="2"/>
        <v>22.79198717948718</v>
      </c>
      <c r="J13" s="80">
        <f>J11/$C5</f>
        <v>57.216840198176179</v>
      </c>
      <c r="K13" s="80">
        <f>K11/$C5</f>
        <v>24.091301136074179</v>
      </c>
      <c r="M13" t="s">
        <v>67</v>
      </c>
      <c r="N13" s="81">
        <f>SUM(C13:K13)</f>
        <v>213.01588051295855</v>
      </c>
    </row>
    <row r="14" spans="1:14" x14ac:dyDescent="0.25">
      <c r="C14" s="82"/>
      <c r="D14" s="83"/>
      <c r="E14" s="84"/>
      <c r="F14" s="82"/>
      <c r="G14" s="83"/>
      <c r="H14" s="83"/>
      <c r="I14" s="84"/>
      <c r="J14" s="82"/>
      <c r="K14" s="84"/>
    </row>
    <row r="15" spans="1:14" x14ac:dyDescent="0.25">
      <c r="C15" s="85"/>
      <c r="D15" s="36"/>
      <c r="E15" s="86"/>
      <c r="F15" s="85"/>
      <c r="G15" s="36"/>
      <c r="H15" s="36"/>
      <c r="I15" s="86"/>
      <c r="J15" s="85"/>
      <c r="K15" s="86"/>
    </row>
    <row r="16" spans="1:14" x14ac:dyDescent="0.25">
      <c r="B16" s="238" t="s">
        <v>72</v>
      </c>
      <c r="C16" s="85"/>
      <c r="D16" s="239">
        <f>(C13+D13+E13)*C3</f>
        <v>677.52980555555553</v>
      </c>
      <c r="E16" s="86"/>
      <c r="F16" s="85"/>
      <c r="G16" s="239">
        <f>(F13+G13+H13+I13)*C4</f>
        <v>1935.7994444444446</v>
      </c>
      <c r="H16" s="36"/>
      <c r="I16" s="86"/>
      <c r="J16" s="241">
        <f>(J13+K13)*C5</f>
        <v>2364.4407500000007</v>
      </c>
      <c r="K16" s="86"/>
      <c r="M16" s="232" t="s">
        <v>26</v>
      </c>
      <c r="N16" s="233">
        <f>D16+G16+J16</f>
        <v>4977.7700000000004</v>
      </c>
    </row>
    <row r="17" spans="2:14" x14ac:dyDescent="0.25">
      <c r="B17" s="238"/>
      <c r="C17" s="87"/>
      <c r="D17" s="240"/>
      <c r="E17" s="88"/>
      <c r="F17" s="87"/>
      <c r="G17" s="240"/>
      <c r="H17" s="89"/>
      <c r="I17" s="88"/>
      <c r="J17" s="242"/>
      <c r="K17" s="88"/>
      <c r="M17" s="232"/>
      <c r="N17" s="232"/>
    </row>
  </sheetData>
  <mergeCells count="17">
    <mergeCell ref="A9:B9"/>
    <mergeCell ref="A1:B1"/>
    <mergeCell ref="A3:B3"/>
    <mergeCell ref="A4:B4"/>
    <mergeCell ref="A5:B5"/>
    <mergeCell ref="A8:B8"/>
    <mergeCell ref="M16:M17"/>
    <mergeCell ref="N16:N17"/>
    <mergeCell ref="A11:B11"/>
    <mergeCell ref="C12:E12"/>
    <mergeCell ref="F12:I12"/>
    <mergeCell ref="J12:K12"/>
    <mergeCell ref="A13:B13"/>
    <mergeCell ref="B16:B17"/>
    <mergeCell ref="D16:D17"/>
    <mergeCell ref="G16:G17"/>
    <mergeCell ref="J16:J1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8"/>
  <sheetViews>
    <sheetView workbookViewId="0">
      <selection activeCell="B8" sqref="B8"/>
    </sheetView>
  </sheetViews>
  <sheetFormatPr defaultRowHeight="15" x14ac:dyDescent="0.25"/>
  <cols>
    <col min="1" max="1" width="23.7109375" bestFit="1" customWidth="1"/>
    <col min="2" max="2" width="11" bestFit="1" customWidth="1"/>
    <col min="3" max="3" width="9.5703125" bestFit="1" customWidth="1"/>
    <col min="4" max="5" width="9.42578125" bestFit="1" customWidth="1"/>
    <col min="6" max="6" width="11.140625" bestFit="1" customWidth="1"/>
    <col min="7" max="8" width="9.42578125" bestFit="1" customWidth="1"/>
    <col min="9" max="10" width="11.140625" bestFit="1" customWidth="1"/>
  </cols>
  <sheetData>
    <row r="4" spans="1:10" x14ac:dyDescent="0.25">
      <c r="A4" s="185" t="s">
        <v>173</v>
      </c>
      <c r="B4" s="193">
        <v>600</v>
      </c>
      <c r="C4" s="193">
        <v>600</v>
      </c>
      <c r="D4" s="193">
        <v>600</v>
      </c>
      <c r="E4" s="193">
        <v>600</v>
      </c>
      <c r="F4" s="193">
        <v>600</v>
      </c>
      <c r="G4" s="193">
        <v>600</v>
      </c>
      <c r="H4" s="193">
        <v>600</v>
      </c>
      <c r="I4" s="193">
        <v>600</v>
      </c>
      <c r="J4" s="193">
        <v>600</v>
      </c>
    </row>
    <row r="5" spans="1:10" x14ac:dyDescent="0.25">
      <c r="A5" s="185" t="s">
        <v>55</v>
      </c>
      <c r="B5" s="192" t="s">
        <v>56</v>
      </c>
      <c r="C5" s="192" t="s">
        <v>57</v>
      </c>
      <c r="D5" s="192" t="s">
        <v>58</v>
      </c>
      <c r="E5" s="192" t="s">
        <v>59</v>
      </c>
      <c r="F5" s="192" t="s">
        <v>60</v>
      </c>
      <c r="G5" s="192" t="s">
        <v>61</v>
      </c>
      <c r="H5" s="192" t="s">
        <v>62</v>
      </c>
      <c r="I5" s="192" t="s">
        <v>63</v>
      </c>
      <c r="J5" s="192" t="s">
        <v>64</v>
      </c>
    </row>
    <row r="6" spans="1:10" x14ac:dyDescent="0.25">
      <c r="A6" s="185" t="s">
        <v>65</v>
      </c>
      <c r="B6" s="185">
        <v>58</v>
      </c>
      <c r="C6" s="185">
        <v>34</v>
      </c>
      <c r="D6" s="185">
        <v>55</v>
      </c>
      <c r="E6" s="185">
        <v>115</v>
      </c>
      <c r="F6" s="185">
        <v>131</v>
      </c>
      <c r="G6" s="185">
        <v>75</v>
      </c>
      <c r="H6" s="185">
        <v>99</v>
      </c>
      <c r="I6" s="185">
        <v>361</v>
      </c>
      <c r="J6" s="185">
        <v>152</v>
      </c>
    </row>
    <row r="7" spans="1:10" x14ac:dyDescent="0.25">
      <c r="A7" s="185" t="s">
        <v>174</v>
      </c>
      <c r="B7" s="193">
        <v>3.46</v>
      </c>
      <c r="C7" s="193">
        <v>3.46</v>
      </c>
      <c r="D7" s="193">
        <v>3.46</v>
      </c>
      <c r="E7" s="193">
        <v>3.46</v>
      </c>
      <c r="F7" s="193">
        <v>3.46</v>
      </c>
      <c r="G7" s="193">
        <v>3.46</v>
      </c>
      <c r="H7" s="193">
        <v>3.46</v>
      </c>
      <c r="I7" s="193">
        <v>3.46</v>
      </c>
      <c r="J7" s="193">
        <v>3.46</v>
      </c>
    </row>
    <row r="8" spans="1:10" ht="39" x14ac:dyDescent="0.25">
      <c r="A8" s="200" t="s">
        <v>175</v>
      </c>
      <c r="B8" s="201">
        <f>B4+(B6*B7)</f>
        <v>800.68000000000006</v>
      </c>
      <c r="C8" s="201">
        <f>C4+(C6*C7)</f>
        <v>717.64</v>
      </c>
      <c r="D8" s="201">
        <f t="shared" ref="D8:J8" si="0">D4+(D6*D7)</f>
        <v>790.3</v>
      </c>
      <c r="E8" s="201">
        <f t="shared" si="0"/>
        <v>997.9</v>
      </c>
      <c r="F8" s="201">
        <f t="shared" si="0"/>
        <v>1053.26</v>
      </c>
      <c r="G8" s="201">
        <f t="shared" si="0"/>
        <v>859.5</v>
      </c>
      <c r="H8" s="201">
        <f t="shared" si="0"/>
        <v>942.54</v>
      </c>
      <c r="I8" s="201">
        <f t="shared" si="0"/>
        <v>1849.06</v>
      </c>
      <c r="J8" s="201">
        <f t="shared" si="0"/>
        <v>1125.92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MOF DISPONIBILE</vt:lpstr>
      <vt:lpstr>DISTRIBUZIONE DOC</vt:lpstr>
      <vt:lpstr>DISTRIBUZIONE ATA</vt:lpstr>
      <vt:lpstr>CALCOLO INDENNITÀ DSGA</vt:lpstr>
      <vt:lpstr>DISTRIBUZIONE OE</vt:lpstr>
      <vt:lpstr>CALCOLO COORD DI PLESSO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segreteria2</dc:creator>
  <dc:description/>
  <cp:lastModifiedBy>DSGA</cp:lastModifiedBy>
  <cp:revision>6</cp:revision>
  <cp:lastPrinted>2022-12-19T12:36:22Z</cp:lastPrinted>
  <dcterms:created xsi:type="dcterms:W3CDTF">2020-11-26T07:13:15Z</dcterms:created>
  <dcterms:modified xsi:type="dcterms:W3CDTF">2024-11-25T14:05:43Z</dcterms:modified>
  <dc:language>it-IT</dc:language>
</cp:coreProperties>
</file>